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rihoishikawa/Desktop/"/>
    </mc:Choice>
  </mc:AlternateContent>
  <xr:revisionPtr revIDLastSave="0" documentId="8_{4D3F916B-795C-6C47-9966-2F3D8CD2F886}" xr6:coauthVersionLast="47" xr6:coauthVersionMax="47" xr10:uidLastSave="{00000000-0000-0000-0000-000000000000}"/>
  <bookViews>
    <workbookView xWindow="34480" yWindow="-14620" windowWidth="33960" windowHeight="23340" xr2:uid="{00000000-000D-0000-FFFF-FFFF00000000}"/>
  </bookViews>
  <sheets>
    <sheet name="依頼時チェックシート" sheetId="1" r:id="rId1"/>
    <sheet name="対応ブラウザ" sheetId="2" r:id="rId2"/>
  </sheets>
  <definedNames>
    <definedName name="_xlnm.Print_Area" localSheetId="0">依頼時チェックシート!$A$1:$K$108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A64" i="2"/>
  <c r="N63" i="2"/>
  <c r="C63" i="2"/>
  <c r="A63" i="2"/>
  <c r="C62" i="2"/>
  <c r="A62" i="2"/>
  <c r="I61" i="2"/>
  <c r="C61" i="2"/>
  <c r="N60" i="2"/>
  <c r="I60" i="2"/>
  <c r="C60" i="2"/>
  <c r="A60" i="2"/>
  <c r="N59" i="2"/>
  <c r="C59" i="2"/>
  <c r="A59" i="2"/>
  <c r="C58" i="2"/>
  <c r="A58" i="2"/>
  <c r="C57" i="2"/>
  <c r="A57" i="2"/>
  <c r="C56" i="2"/>
  <c r="A56" i="2"/>
  <c r="A55" i="2"/>
  <c r="I53" i="2"/>
  <c r="C53" i="2"/>
  <c r="A53" i="2"/>
  <c r="A52" i="2"/>
  <c r="A51" i="2"/>
  <c r="B50" i="2"/>
  <c r="A50" i="2"/>
  <c r="B49" i="2"/>
  <c r="A49" i="2"/>
  <c r="A48" i="2"/>
  <c r="G47" i="2"/>
  <c r="E47" i="2"/>
  <c r="B47" i="2"/>
  <c r="G46" i="2"/>
  <c r="E46" i="2"/>
  <c r="B46" i="2"/>
  <c r="A46" i="2"/>
  <c r="G45" i="2"/>
  <c r="C45" i="2"/>
  <c r="B45" i="2"/>
  <c r="G44" i="2"/>
  <c r="C44" i="2"/>
  <c r="B44" i="2"/>
  <c r="A44" i="2"/>
  <c r="G43" i="2"/>
  <c r="E43" i="2"/>
  <c r="C43" i="2"/>
  <c r="I42" i="2"/>
  <c r="G42" i="2"/>
  <c r="E42" i="2"/>
  <c r="C42" i="2"/>
  <c r="A42" i="2"/>
  <c r="A41" i="2"/>
  <c r="C39" i="2"/>
  <c r="A39" i="2"/>
  <c r="C38" i="2"/>
  <c r="A38" i="2"/>
  <c r="I37" i="2"/>
  <c r="C37" i="2"/>
  <c r="A37" i="2"/>
  <c r="A35" i="2"/>
  <c r="A34" i="2"/>
  <c r="B33" i="2"/>
  <c r="A33" i="2"/>
  <c r="B32" i="2"/>
  <c r="A32" i="2"/>
  <c r="A31" i="2"/>
  <c r="G30" i="2"/>
  <c r="E30" i="2"/>
  <c r="B30" i="2"/>
  <c r="G29" i="2"/>
  <c r="E29" i="2"/>
  <c r="B29" i="2"/>
  <c r="A29" i="2"/>
  <c r="G28" i="2"/>
  <c r="C28" i="2"/>
  <c r="B28" i="2"/>
  <c r="I27" i="2"/>
  <c r="G27" i="2"/>
  <c r="C27" i="2"/>
  <c r="B27" i="2"/>
  <c r="A27" i="2"/>
  <c r="G26" i="2"/>
  <c r="E26" i="2"/>
  <c r="C26" i="2"/>
  <c r="I25" i="2"/>
  <c r="G25" i="2"/>
  <c r="E25" i="2"/>
  <c r="C25" i="2"/>
  <c r="A25" i="2"/>
  <c r="A24" i="2"/>
  <c r="I22" i="2"/>
  <c r="C22" i="2"/>
  <c r="A22" i="2"/>
  <c r="A21" i="2"/>
  <c r="A20" i="2"/>
  <c r="B19" i="2"/>
  <c r="A19" i="2"/>
  <c r="B18" i="2"/>
  <c r="A18" i="2"/>
  <c r="A17" i="2"/>
  <c r="L13" i="2"/>
  <c r="J13" i="2"/>
  <c r="I13" i="2"/>
  <c r="B13" i="2"/>
  <c r="L12" i="2"/>
  <c r="J12" i="2"/>
  <c r="I12" i="2"/>
  <c r="B12" i="2"/>
  <c r="L11" i="2"/>
  <c r="J11" i="2"/>
  <c r="I11" i="2"/>
  <c r="B11" i="2"/>
  <c r="L10" i="2"/>
  <c r="J10" i="2"/>
  <c r="I10" i="2"/>
  <c r="B10" i="2"/>
  <c r="L9" i="2"/>
  <c r="J9" i="2"/>
  <c r="I9" i="2"/>
  <c r="B9" i="2"/>
  <c r="L8" i="2"/>
  <c r="J8" i="2"/>
  <c r="I8" i="2"/>
  <c r="B8" i="2"/>
  <c r="A8" i="2"/>
  <c r="K7" i="2"/>
  <c r="J7" i="2"/>
  <c r="I7" i="2"/>
  <c r="H7" i="2"/>
  <c r="B7" i="2"/>
  <c r="M6" i="2"/>
  <c r="K6" i="2"/>
  <c r="J6" i="2"/>
  <c r="I6" i="2"/>
  <c r="H6" i="2"/>
  <c r="B6" i="2"/>
  <c r="J5" i="2"/>
  <c r="I5" i="2"/>
  <c r="H5" i="2"/>
  <c r="B5" i="2"/>
  <c r="J4" i="2"/>
  <c r="I4" i="2"/>
  <c r="H4" i="2"/>
  <c r="G4" i="2"/>
  <c r="B4" i="2"/>
  <c r="A4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C2" i="2"/>
  <c r="A2" i="2"/>
  <c r="A1" i="2"/>
</calcChain>
</file>

<file path=xl/sharedStrings.xml><?xml version="1.0" encoding="utf-8"?>
<sst xmlns="http://schemas.openxmlformats.org/spreadsheetml/2006/main" count="75" uniqueCount="71">
  <si>
    <t>コーディング外注 依頼時チェックシート</t>
  </si>
  <si>
    <t>案件名</t>
  </si>
  <si>
    <t>ご予算</t>
  </si>
  <si>
    <t>スケジュール</t>
  </si>
  <si>
    <t>コーディング着手（デザイン完成）</t>
  </si>
  <si>
    <t>弊社 → 貴社テストアップご希望日</t>
  </si>
  <si>
    <t>公開予定日</t>
  </si>
  <si>
    <t>ご依頼種別</t>
  </si>
  <si>
    <t>新規サイトコーディング</t>
  </si>
  <si>
    <t>既存サイトリニューアルコーディング</t>
  </si>
  <si>
    <t>既存サイト一部改修</t>
  </si>
  <si>
    <t>既存サイトに新規ページを追加</t>
  </si>
  <si>
    <t>その他（　　　　　　　　　　　　）</t>
  </si>
  <si>
    <t>サイトマップ</t>
  </si>
  <si>
    <t>ページ数</t>
  </si>
  <si>
    <t>※サイトマップを別途お知らせください</t>
  </si>
  <si>
    <t>各ページデザインデータ or ワイヤーフレーム</t>
  </si>
  <si>
    <t>※デザインデータ or ワイヤーフレームを別途お送りください</t>
  </si>
  <si>
    <t>PCワイヤーフレーム</t>
  </si>
  <si>
    <t>SPワイヤーフレーム</t>
  </si>
  <si>
    <t>PCデザイン</t>
  </si>
  <si>
    <r>
      <rPr>
        <sz val="10"/>
        <color theme="1"/>
        <rFont val="Noto Sans JP"/>
      </rPr>
      <t xml:space="preserve">SPデザイン </t>
    </r>
    <r>
      <rPr>
        <sz val="8"/>
        <color theme="1"/>
        <rFont val="Noto Sans JP"/>
      </rPr>
      <t>※1 ※2</t>
    </r>
  </si>
  <si>
    <t>※1 PC / SP両方のデザインが必要となります。</t>
  </si>
  <si>
    <t>※2 PCデザインをもとに、SPデザインの制作を弊社でお引き受けすることも可能です。（別途見積もり）</t>
  </si>
  <si>
    <t>デザインデータの使用ソフト</t>
  </si>
  <si>
    <t>Figma</t>
  </si>
  <si>
    <t>Adobe XD</t>
  </si>
  <si>
    <t>アニメーション</t>
  </si>
  <si>
    <t>※アニメーション参考があれば別途お送りください</t>
  </si>
  <si>
    <t>CMSの有無</t>
  </si>
  <si>
    <t>CMSあり</t>
  </si>
  <si>
    <t>WordPress</t>
  </si>
  <si>
    <t>MovableType</t>
  </si>
  <si>
    <t>CMSなし</t>
  </si>
  <si>
    <t>ECカートの有無</t>
  </si>
  <si>
    <t>ECカートあり</t>
  </si>
  <si>
    <t>Shopify</t>
  </si>
  <si>
    <t>Makeshop</t>
  </si>
  <si>
    <t>カラーミーショップ</t>
  </si>
  <si>
    <t>EC-CUBE</t>
  </si>
  <si>
    <t>ECカートなし</t>
  </si>
  <si>
    <t>メールフォームの有無</t>
  </si>
  <si>
    <t>メールフォームあり</t>
  </si>
  <si>
    <r>
      <rPr>
        <sz val="10"/>
        <color theme="1"/>
        <rFont val="Noto Sans JP"/>
      </rPr>
      <t xml:space="preserve">独自に制作 </t>
    </r>
    <r>
      <rPr>
        <sz val="8"/>
        <color theme="1"/>
        <rFont val="Noto Sans JP"/>
      </rPr>
      <t>※1</t>
    </r>
  </si>
  <si>
    <t>他社制作のフォームを利用</t>
  </si>
  <si>
    <t>他サービスのフォームを埋め込み（サービス名 : 　　　　　　　　　　　　）</t>
  </si>
  <si>
    <t>メールフォームなし</t>
  </si>
  <si>
    <t>公開範囲の決定</t>
  </si>
  <si>
    <t>ご指定サーバへ弊社が公開</t>
  </si>
  <si>
    <t>データ納品</t>
  </si>
  <si>
    <t>未定</t>
  </si>
  <si>
    <t>テストサイトの有無</t>
  </si>
  <si>
    <t>本番環境と限りなく同じ情報を持ったテスト環境がすでにあり、提供いただける</t>
  </si>
  <si>
    <t>本番環境をもとに、弊社でテスト環境を作成する必要がある</t>
  </si>
  <si>
    <t>本番環境をもとに、テスト環境を作成いただける</t>
  </si>
  <si>
    <t>不明</t>
  </si>
  <si>
    <t>DNS切り替え有無の決定</t>
  </si>
  <si>
    <t>DNS切り替えを行う必要があるが、弊社では行わない</t>
  </si>
  <si>
    <t>DNS切り替えを行う必要はない</t>
  </si>
  <si>
    <t>その他ご要望</t>
  </si>
  <si>
    <t>他社サービスと連携の必要がある（サービス名 : 　　　　　　　　　　　　）</t>
  </si>
  <si>
    <t>翻訳機能を導入する（サービス名 : 　　　　　　　　　　　　）</t>
  </si>
  <si>
    <t>指定のコーディングガイドラインがある</t>
  </si>
  <si>
    <t>ウェブアクセシビリティに準拠する必要がある（基準 : 　　　　）</t>
  </si>
  <si>
    <t>PageSpeed Insightsで求められるスコアがある（点数 : 　　　　）</t>
  </si>
  <si>
    <t>見栄え・機能を担保するブラウザ</t>
  </si>
  <si>
    <t>別紙の基本対応ブラウザ資料をご確認の上、追加で対応する必要がある場合はご記入ください。</t>
  </si>
  <si>
    <t>概算見積もりにおいては、必ずしも全項目を完璧に埋める必要はありません。</t>
    <phoneticPr fontId="20"/>
  </si>
  <si>
    <t>決定している事項を、お分かりの範囲でご記入いただくと、スムーズに打ち合わせが進みます。</t>
    <phoneticPr fontId="20"/>
  </si>
  <si>
    <t>DNS切り替えを行う必要があり、依頼したい</t>
    <rPh sb="16" eb="18">
      <t>イライ</t>
    </rPh>
    <phoneticPr fontId="20"/>
  </si>
  <si>
    <t>2026.5 Ver.1.1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</si>
</sst>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theme="1"/>
      <name val="Noto Sans JP"/>
    </font>
    <font>
      <b/>
      <sz val="18"/>
      <color theme="1"/>
      <name val="Noto Sans JP"/>
    </font>
    <font>
      <b/>
      <sz val="10"/>
      <color theme="1"/>
      <name val="Noto Sans JP"/>
    </font>
    <font>
      <sz val="8"/>
      <color theme="1"/>
      <name val="Noto Sans JP"/>
    </font>
    <font>
      <b/>
      <sz val="10"/>
      <color rgb="FFFFFFFF"/>
      <name val="Arial"/>
    </font>
    <font>
      <sz val="10"/>
      <name val="Arial"/>
    </font>
    <font>
      <sz val="10"/>
      <color rgb="FFFFFFFF"/>
      <name val="Arial"/>
    </font>
    <font>
      <sz val="10"/>
      <color rgb="FF000000"/>
      <name val="Arial"/>
    </font>
    <font>
      <sz val="10"/>
      <color rgb="FF434343"/>
      <name val="Arial"/>
    </font>
    <font>
      <b/>
      <sz val="10"/>
      <color rgb="FF000000"/>
      <name val="Arial"/>
    </font>
    <font>
      <sz val="10"/>
      <color theme="1"/>
      <name val="Arial"/>
    </font>
    <font>
      <b/>
      <sz val="8"/>
      <color rgb="FF000000"/>
      <name val="Arial"/>
    </font>
    <font>
      <sz val="10"/>
      <color theme="1"/>
      <name val="Arial"/>
    </font>
    <font>
      <sz val="8"/>
      <color rgb="FF000000"/>
      <name val="Arial"/>
    </font>
    <font>
      <b/>
      <sz val="10"/>
      <color theme="1"/>
      <name val="Arial"/>
    </font>
    <font>
      <sz val="10"/>
      <color rgb="FF0000FF"/>
      <name val="Arial"/>
    </font>
    <font>
      <b/>
      <sz val="10"/>
      <color rgb="FFFFFFFF"/>
      <name val="Arial"/>
    </font>
    <font>
      <sz val="10"/>
      <color rgb="FFFF0000"/>
      <name val="Arial"/>
    </font>
    <font>
      <strike/>
      <sz val="10"/>
      <color rgb="FFFF0000"/>
      <name val="Arial"/>
    </font>
    <font>
      <sz val="6"/>
      <name val="Arial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595959"/>
        <bgColor rgb="FF595959"/>
      </patternFill>
    </fill>
    <fill>
      <patternFill patternType="solid">
        <fgColor rgb="FF4F81BD"/>
        <bgColor rgb="FF4F81BD"/>
      </patternFill>
    </fill>
    <fill>
      <patternFill patternType="solid">
        <fgColor rgb="FFDCE6F2"/>
        <bgColor rgb="FFDCE6F2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49" fontId="5" fillId="4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/>
    </xf>
    <xf numFmtId="49" fontId="10" fillId="7" borderId="12" xfId="0" applyNumberFormat="1" applyFont="1" applyFill="1" applyBorder="1" applyAlignment="1">
      <alignment horizontal="center"/>
    </xf>
    <xf numFmtId="0" fontId="11" fillId="8" borderId="12" xfId="0" applyFont="1" applyFill="1" applyBorder="1"/>
    <xf numFmtId="49" fontId="8" fillId="7" borderId="12" xfId="0" applyNumberFormat="1" applyFont="1" applyFill="1" applyBorder="1" applyAlignment="1">
      <alignment horizontal="center"/>
    </xf>
    <xf numFmtId="0" fontId="11" fillId="7" borderId="16" xfId="0" applyFont="1" applyFill="1" applyBorder="1"/>
    <xf numFmtId="0" fontId="11" fillId="7" borderId="12" xfId="0" applyFont="1" applyFill="1" applyBorder="1"/>
    <xf numFmtId="49" fontId="10" fillId="7" borderId="12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vertical="center"/>
    </xf>
    <xf numFmtId="49" fontId="8" fillId="7" borderId="12" xfId="0" applyNumberFormat="1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wrapText="1"/>
    </xf>
    <xf numFmtId="0" fontId="11" fillId="7" borderId="12" xfId="0" applyFont="1" applyFill="1" applyBorder="1" applyAlignment="1">
      <alignment wrapText="1"/>
    </xf>
    <xf numFmtId="49" fontId="10" fillId="7" borderId="12" xfId="0" applyNumberFormat="1" applyFont="1" applyFill="1" applyBorder="1"/>
    <xf numFmtId="0" fontId="11" fillId="9" borderId="12" xfId="0" applyFont="1" applyFill="1" applyBorder="1"/>
    <xf numFmtId="49" fontId="11" fillId="7" borderId="12" xfId="0" applyNumberFormat="1" applyFont="1" applyFill="1" applyBorder="1" applyAlignment="1">
      <alignment horizontal="center"/>
    </xf>
    <xf numFmtId="10" fontId="11" fillId="7" borderId="16" xfId="0" applyNumberFormat="1" applyFont="1" applyFill="1" applyBorder="1"/>
    <xf numFmtId="9" fontId="11" fillId="7" borderId="16" xfId="0" applyNumberFormat="1" applyFont="1" applyFill="1" applyBorder="1"/>
    <xf numFmtId="49" fontId="10" fillId="7" borderId="9" xfId="0" applyNumberFormat="1" applyFont="1" applyFill="1" applyBorder="1"/>
    <xf numFmtId="0" fontId="11" fillId="8" borderId="9" xfId="0" applyFont="1" applyFill="1" applyBorder="1"/>
    <xf numFmtId="49" fontId="11" fillId="7" borderId="9" xfId="0" applyNumberFormat="1" applyFont="1" applyFill="1" applyBorder="1" applyAlignment="1">
      <alignment horizontal="center"/>
    </xf>
    <xf numFmtId="49" fontId="12" fillId="7" borderId="21" xfId="0" applyNumberFormat="1" applyFont="1" applyFill="1" applyBorder="1"/>
    <xf numFmtId="49" fontId="13" fillId="7" borderId="22" xfId="0" applyNumberFormat="1" applyFont="1" applyFill="1" applyBorder="1"/>
    <xf numFmtId="0" fontId="13" fillId="7" borderId="22" xfId="0" applyFont="1" applyFill="1" applyBorder="1"/>
    <xf numFmtId="0" fontId="13" fillId="7" borderId="23" xfId="0" applyFont="1" applyFill="1" applyBorder="1"/>
    <xf numFmtId="49" fontId="14" fillId="7" borderId="21" xfId="0" applyNumberFormat="1" applyFont="1" applyFill="1" applyBorder="1" applyAlignment="1">
      <alignment horizontal="center"/>
    </xf>
    <xf numFmtId="49" fontId="14" fillId="7" borderId="22" xfId="0" applyNumberFormat="1" applyFont="1" applyFill="1" applyBorder="1"/>
    <xf numFmtId="49" fontId="14" fillId="7" borderId="21" xfId="0" applyNumberFormat="1" applyFont="1" applyFill="1" applyBorder="1"/>
    <xf numFmtId="49" fontId="14" fillId="7" borderId="24" xfId="0" applyNumberFormat="1" applyFont="1" applyFill="1" applyBorder="1"/>
    <xf numFmtId="49" fontId="13" fillId="7" borderId="16" xfId="0" applyNumberFormat="1" applyFont="1" applyFill="1" applyBorder="1"/>
    <xf numFmtId="0" fontId="13" fillId="7" borderId="16" xfId="0" applyFont="1" applyFill="1" applyBorder="1"/>
    <xf numFmtId="49" fontId="13" fillId="7" borderId="12" xfId="0" applyNumberFormat="1" applyFont="1" applyFill="1" applyBorder="1"/>
    <xf numFmtId="49" fontId="5" fillId="4" borderId="24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3" fillId="7" borderId="25" xfId="0" applyFont="1" applyFill="1" applyBorder="1"/>
    <xf numFmtId="49" fontId="15" fillId="7" borderId="12" xfId="0" applyNumberFormat="1" applyFont="1" applyFill="1" applyBorder="1" applyAlignment="1">
      <alignment horizontal="center" vertical="center"/>
    </xf>
    <xf numFmtId="49" fontId="17" fillId="4" borderId="24" xfId="0" applyNumberFormat="1" applyFont="1" applyFill="1" applyBorder="1"/>
    <xf numFmtId="49" fontId="11" fillId="4" borderId="12" xfId="0" applyNumberFormat="1" applyFont="1" applyFill="1" applyBorder="1"/>
    <xf numFmtId="49" fontId="13" fillId="7" borderId="25" xfId="0" applyNumberFormat="1" applyFont="1" applyFill="1" applyBorder="1"/>
    <xf numFmtId="0" fontId="11" fillId="7" borderId="16" xfId="0" applyFont="1" applyFill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49" fontId="5" fillId="4" borderId="24" xfId="0" applyNumberFormat="1" applyFont="1" applyFill="1" applyBorder="1"/>
    <xf numFmtId="0" fontId="11" fillId="3" borderId="16" xfId="0" applyFont="1" applyFill="1" applyBorder="1"/>
    <xf numFmtId="49" fontId="8" fillId="7" borderId="12" xfId="0" applyNumberFormat="1" applyFont="1" applyFill="1" applyBorder="1"/>
    <xf numFmtId="0" fontId="11" fillId="4" borderId="12" xfId="0" applyFont="1" applyFill="1" applyBorder="1"/>
    <xf numFmtId="0" fontId="8" fillId="7" borderId="12" xfId="0" applyFont="1" applyFill="1" applyBorder="1"/>
    <xf numFmtId="49" fontId="13" fillId="0" borderId="0" xfId="0" applyNumberFormat="1" applyFont="1"/>
    <xf numFmtId="0" fontId="13" fillId="0" borderId="0" xfId="0" applyFont="1"/>
    <xf numFmtId="0" fontId="11" fillId="7" borderId="11" xfId="0" applyFont="1" applyFill="1" applyBorder="1" applyAlignment="1">
      <alignment wrapText="1"/>
    </xf>
    <xf numFmtId="0" fontId="6" fillId="0" borderId="12" xfId="0" applyFont="1" applyBorder="1"/>
    <xf numFmtId="10" fontId="11" fillId="7" borderId="6" xfId="0" applyNumberFormat="1" applyFont="1" applyFill="1" applyBorder="1"/>
    <xf numFmtId="0" fontId="6" fillId="0" borderId="8" xfId="0" applyFont="1" applyBorder="1"/>
    <xf numFmtId="49" fontId="5" fillId="3" borderId="6" xfId="0" applyNumberFormat="1" applyFont="1" applyFill="1" applyBorder="1"/>
    <xf numFmtId="0" fontId="7" fillId="3" borderId="13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14" xfId="0" applyFont="1" applyBorder="1"/>
    <xf numFmtId="49" fontId="5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10" xfId="0" applyFont="1" applyBorder="1"/>
    <xf numFmtId="49" fontId="5" fillId="4" borderId="11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49" fontId="5" fillId="4" borderId="0" xfId="0" applyNumberFormat="1" applyFont="1" applyFill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49" fontId="5" fillId="6" borderId="17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49" fontId="5" fillId="6" borderId="19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49" fontId="8" fillId="5" borderId="11" xfId="0" applyNumberFormat="1" applyFont="1" applyFill="1" applyBorder="1" applyAlignment="1">
      <alignment horizontal="center" vertical="center"/>
    </xf>
    <xf numFmtId="49" fontId="5" fillId="6" borderId="17" xfId="0" applyNumberFormat="1" applyFont="1" applyFill="1" applyBorder="1" applyAlignment="1">
      <alignment horizontal="center" vertical="center" wrapText="1"/>
    </xf>
    <xf numFmtId="49" fontId="8" fillId="7" borderId="11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 vertical="center"/>
    </xf>
    <xf numFmtId="49" fontId="8" fillId="5" borderId="11" xfId="0" applyNumberFormat="1" applyFont="1" applyFill="1" applyBorder="1" applyAlignment="1">
      <alignment vertical="center" wrapText="1"/>
    </xf>
    <xf numFmtId="49" fontId="8" fillId="7" borderId="11" xfId="0" applyNumberFormat="1" applyFont="1" applyFill="1" applyBorder="1" applyAlignment="1">
      <alignment vertical="center"/>
    </xf>
    <xf numFmtId="49" fontId="5" fillId="3" borderId="10" xfId="0" applyNumberFormat="1" applyFont="1" applyFill="1" applyBorder="1"/>
    <xf numFmtId="49" fontId="5" fillId="4" borderId="0" xfId="0" applyNumberFormat="1" applyFont="1" applyFill="1" applyAlignment="1">
      <alignment horizontal="center" vertical="center" wrapText="1"/>
    </xf>
    <xf numFmtId="0" fontId="0" fillId="0" borderId="0" xfId="0"/>
    <xf numFmtId="49" fontId="8" fillId="9" borderId="6" xfId="0" applyNumberFormat="1" applyFont="1" applyFill="1" applyBorder="1" applyAlignment="1">
      <alignment horizontal="center" vertical="center"/>
    </xf>
    <xf numFmtId="49" fontId="8" fillId="7" borderId="0" xfId="0" applyNumberFormat="1" applyFont="1" applyFill="1" applyAlignment="1">
      <alignment vertical="top" wrapText="1"/>
    </xf>
    <xf numFmtId="49" fontId="8" fillId="5" borderId="11" xfId="0" applyNumberFormat="1" applyFont="1" applyFill="1" applyBorder="1"/>
    <xf numFmtId="49" fontId="8" fillId="7" borderId="11" xfId="0" applyNumberFormat="1" applyFont="1" applyFill="1" applyBorder="1"/>
    <xf numFmtId="49" fontId="8" fillId="7" borderId="11" xfId="0" applyNumberFormat="1" applyFont="1" applyFill="1" applyBorder="1" applyAlignment="1">
      <alignment wrapText="1"/>
    </xf>
    <xf numFmtId="49" fontId="16" fillId="0" borderId="0" xfId="0" applyNumberFormat="1" applyFont="1" applyAlignment="1">
      <alignment vertical="top" wrapText="1"/>
    </xf>
    <xf numFmtId="0" fontId="16" fillId="7" borderId="26" xfId="0" applyFont="1" applyFill="1" applyBorder="1" applyAlignment="1">
      <alignment vertical="center"/>
    </xf>
    <xf numFmtId="0" fontId="6" fillId="0" borderId="27" xfId="0" applyFont="1" applyBorder="1"/>
    <xf numFmtId="0" fontId="6" fillId="0" borderId="28" xfId="0" applyFont="1" applyBorder="1"/>
    <xf numFmtId="0" fontId="8" fillId="7" borderId="26" xfId="0" applyFont="1" applyFill="1" applyBorder="1" applyAlignment="1">
      <alignment vertical="center"/>
    </xf>
    <xf numFmtId="0" fontId="6" fillId="0" borderId="29" xfId="0" applyFont="1" applyBorder="1"/>
    <xf numFmtId="0" fontId="18" fillId="10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vertical="center"/>
    </xf>
    <xf numFmtId="49" fontId="5" fillId="4" borderId="1" xfId="0" applyNumberFormat="1" applyFont="1" applyFill="1" applyBorder="1"/>
    <xf numFmtId="0" fontId="6" fillId="0" borderId="3" xfId="0" applyFont="1" applyBorder="1"/>
    <xf numFmtId="49" fontId="5" fillId="6" borderId="30" xfId="0" applyNumberFormat="1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49" fontId="19" fillId="7" borderId="1" xfId="0" applyNumberFormat="1" applyFont="1" applyFill="1" applyBorder="1" applyAlignment="1">
      <alignment vertical="center" wrapText="1"/>
    </xf>
    <xf numFmtId="0" fontId="6" fillId="0" borderId="2" xfId="0" applyFont="1" applyBorder="1"/>
    <xf numFmtId="0" fontId="1" fillId="0" borderId="22" xfId="0" applyFont="1" applyBorder="1"/>
    <xf numFmtId="0" fontId="2" fillId="0" borderId="22" xfId="0" applyFont="1" applyBorder="1"/>
    <xf numFmtId="0" fontId="1" fillId="2" borderId="22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22" xfId="0" applyFont="1" applyFill="1" applyBorder="1"/>
    <xf numFmtId="0" fontId="1" fillId="2" borderId="22" xfId="0" applyFont="1" applyFill="1" applyBorder="1"/>
    <xf numFmtId="0" fontId="1" fillId="0" borderId="2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2" xfId="0" applyFont="1" applyBorder="1"/>
    <xf numFmtId="0" fontId="3" fillId="0" borderId="22" xfId="0" applyFont="1" applyBorder="1"/>
    <xf numFmtId="0" fontId="4" fillId="0" borderId="22" xfId="0" applyFont="1" applyBorder="1" applyAlignment="1">
      <alignment vertical="center"/>
    </xf>
    <xf numFmtId="0" fontId="1" fillId="0" borderId="2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43"/>
  <sheetViews>
    <sheetView tabSelected="1" zoomScale="114" workbookViewId="0">
      <selection activeCell="O6" sqref="O6"/>
    </sheetView>
  </sheetViews>
  <sheetFormatPr baseColWidth="10" defaultColWidth="12.6640625" defaultRowHeight="15.75" customHeight="1" x14ac:dyDescent="0.15"/>
  <cols>
    <col min="1" max="1" width="2.6640625" customWidth="1"/>
    <col min="2" max="3" width="3.5" customWidth="1"/>
    <col min="4" max="4" width="5.6640625" customWidth="1"/>
    <col min="5" max="5" width="19" customWidth="1"/>
    <col min="6" max="6" width="3.33203125" customWidth="1"/>
    <col min="11" max="11" width="2.6640625" customWidth="1"/>
  </cols>
  <sheetData>
    <row r="1" spans="1:25" ht="30" x14ac:dyDescent="0.45">
      <c r="A1" s="102"/>
      <c r="B1" s="103"/>
      <c r="C1" s="102"/>
      <c r="D1" s="102"/>
      <c r="E1" s="102"/>
      <c r="F1" s="102"/>
      <c r="G1" s="102"/>
      <c r="H1" s="102"/>
      <c r="I1" s="102"/>
      <c r="J1" s="102"/>
      <c r="K1" s="10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x14ac:dyDescent="0.45">
      <c r="A2" s="102"/>
      <c r="B2" s="103" t="s">
        <v>0</v>
      </c>
      <c r="C2" s="102"/>
      <c r="D2" s="102"/>
      <c r="E2" s="102"/>
      <c r="F2" s="102"/>
      <c r="G2" s="102"/>
      <c r="H2" s="102"/>
      <c r="I2" s="102"/>
      <c r="J2" s="111" t="s">
        <v>70</v>
      </c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45">
      <c r="A3" s="102"/>
      <c r="B3" s="103"/>
      <c r="C3" s="102"/>
      <c r="D3" s="102"/>
      <c r="E3" s="102"/>
      <c r="F3" s="102"/>
      <c r="G3" s="102"/>
      <c r="H3" s="102"/>
      <c r="I3" s="102"/>
      <c r="J3" s="102"/>
      <c r="K3" s="10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" x14ac:dyDescent="0.3">
      <c r="A4" s="102"/>
      <c r="B4" s="102" t="s">
        <v>67</v>
      </c>
      <c r="C4" s="102"/>
      <c r="D4" s="102"/>
      <c r="E4" s="102"/>
      <c r="F4" s="102"/>
      <c r="G4" s="102"/>
      <c r="H4" s="102"/>
      <c r="I4" s="102"/>
      <c r="J4" s="102"/>
      <c r="K4" s="10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x14ac:dyDescent="0.3">
      <c r="A5" s="102"/>
      <c r="B5" s="102" t="s">
        <v>68</v>
      </c>
      <c r="C5" s="102"/>
      <c r="D5" s="102"/>
      <c r="E5" s="102"/>
      <c r="F5" s="102"/>
      <c r="G5" s="102"/>
      <c r="H5" s="102"/>
      <c r="I5" s="102"/>
      <c r="J5" s="102"/>
      <c r="K5" s="10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" x14ac:dyDescent="0.3">
      <c r="A7" s="102"/>
      <c r="B7" s="104" t="b">
        <v>0</v>
      </c>
      <c r="C7" s="105" t="s">
        <v>1</v>
      </c>
      <c r="D7" s="106"/>
      <c r="E7" s="106"/>
      <c r="F7" s="106"/>
      <c r="G7" s="106"/>
      <c r="H7" s="106"/>
      <c r="I7" s="106"/>
      <c r="J7" s="106"/>
      <c r="K7" s="10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" customHeigh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" x14ac:dyDescent="0.3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" x14ac:dyDescent="0.3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" x14ac:dyDescent="0.3">
      <c r="A11" s="102"/>
      <c r="B11" s="104" t="b">
        <v>0</v>
      </c>
      <c r="C11" s="105" t="s">
        <v>2</v>
      </c>
      <c r="D11" s="106"/>
      <c r="E11" s="106"/>
      <c r="F11" s="106"/>
      <c r="G11" s="106"/>
      <c r="H11" s="106"/>
      <c r="I11" s="106"/>
      <c r="J11" s="106"/>
      <c r="K11" s="10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6" customHeight="1" x14ac:dyDescent="0.3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" x14ac:dyDescent="0.3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" x14ac:dyDescent="0.3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" x14ac:dyDescent="0.3">
      <c r="A15" s="102"/>
      <c r="B15" s="104" t="b">
        <v>0</v>
      </c>
      <c r="C15" s="105" t="s">
        <v>3</v>
      </c>
      <c r="D15" s="106"/>
      <c r="E15" s="106"/>
      <c r="F15" s="106"/>
      <c r="G15" s="106"/>
      <c r="H15" s="106"/>
      <c r="I15" s="106"/>
      <c r="J15" s="106"/>
      <c r="K15" s="10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6" customHeight="1" x14ac:dyDescent="0.3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" x14ac:dyDescent="0.3">
      <c r="A17" s="102"/>
      <c r="B17" s="102"/>
      <c r="C17" s="102" t="s">
        <v>4</v>
      </c>
      <c r="D17" s="102"/>
      <c r="E17" s="102"/>
      <c r="F17" s="102"/>
      <c r="G17" s="102"/>
      <c r="H17" s="102"/>
      <c r="I17" s="102"/>
      <c r="J17" s="102"/>
      <c r="K17" s="10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" x14ac:dyDescent="0.3">
      <c r="A18" s="102"/>
      <c r="B18" s="102"/>
      <c r="C18" s="102" t="s">
        <v>5</v>
      </c>
      <c r="D18" s="102"/>
      <c r="E18" s="102"/>
      <c r="F18" s="102"/>
      <c r="G18" s="102"/>
      <c r="H18" s="102"/>
      <c r="I18" s="102"/>
      <c r="J18" s="102"/>
      <c r="K18" s="10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" x14ac:dyDescent="0.3">
      <c r="A19" s="102"/>
      <c r="B19" s="102"/>
      <c r="C19" s="102" t="s">
        <v>6</v>
      </c>
      <c r="D19" s="102"/>
      <c r="E19" s="102"/>
      <c r="F19" s="102"/>
      <c r="G19" s="102"/>
      <c r="H19" s="102"/>
      <c r="I19" s="102"/>
      <c r="J19" s="102"/>
      <c r="K19" s="10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" x14ac:dyDescent="0.3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" x14ac:dyDescent="0.3">
      <c r="A21" s="102"/>
      <c r="B21" s="104" t="b">
        <v>0</v>
      </c>
      <c r="C21" s="105" t="s">
        <v>7</v>
      </c>
      <c r="D21" s="106"/>
      <c r="E21" s="106"/>
      <c r="F21" s="106"/>
      <c r="G21" s="106"/>
      <c r="H21" s="106"/>
      <c r="I21" s="106"/>
      <c r="J21" s="106"/>
      <c r="K21" s="10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6" customHeight="1" x14ac:dyDescent="0.3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" x14ac:dyDescent="0.3">
      <c r="A23" s="102"/>
      <c r="B23" s="102"/>
      <c r="C23" s="107" t="b">
        <v>0</v>
      </c>
      <c r="D23" s="102" t="s">
        <v>8</v>
      </c>
      <c r="E23" s="102"/>
      <c r="F23" s="102"/>
      <c r="G23" s="102"/>
      <c r="H23" s="102"/>
      <c r="I23" s="102"/>
      <c r="J23" s="102"/>
      <c r="K23" s="10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" x14ac:dyDescent="0.3">
      <c r="A24" s="102"/>
      <c r="B24" s="102"/>
      <c r="C24" s="107" t="b">
        <v>0</v>
      </c>
      <c r="D24" s="102" t="s">
        <v>9</v>
      </c>
      <c r="E24" s="102"/>
      <c r="F24" s="102"/>
      <c r="G24" s="102"/>
      <c r="H24" s="102"/>
      <c r="I24" s="102"/>
      <c r="J24" s="102"/>
      <c r="K24" s="10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" x14ac:dyDescent="0.3">
      <c r="A25" s="102"/>
      <c r="B25" s="102"/>
      <c r="C25" s="107" t="b">
        <v>0</v>
      </c>
      <c r="D25" s="102" t="s">
        <v>10</v>
      </c>
      <c r="E25" s="102"/>
      <c r="F25" s="102"/>
      <c r="G25" s="102"/>
      <c r="H25" s="102"/>
      <c r="I25" s="102"/>
      <c r="J25" s="102"/>
      <c r="K25" s="10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x14ac:dyDescent="0.3">
      <c r="A26" s="102"/>
      <c r="B26" s="102"/>
      <c r="C26" s="107" t="b">
        <v>0</v>
      </c>
      <c r="D26" s="102" t="s">
        <v>11</v>
      </c>
      <c r="E26" s="102"/>
      <c r="F26" s="102"/>
      <c r="G26" s="102"/>
      <c r="H26" s="102"/>
      <c r="I26" s="102"/>
      <c r="J26" s="102"/>
      <c r="K26" s="10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" x14ac:dyDescent="0.3">
      <c r="A27" s="102"/>
      <c r="B27" s="102"/>
      <c r="C27" s="107" t="b">
        <v>0</v>
      </c>
      <c r="D27" s="102" t="s">
        <v>12</v>
      </c>
      <c r="E27" s="102"/>
      <c r="F27" s="102"/>
      <c r="G27" s="102"/>
      <c r="H27" s="102"/>
      <c r="I27" s="102"/>
      <c r="J27" s="102"/>
      <c r="K27" s="10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" x14ac:dyDescent="0.3">
      <c r="A29" s="102"/>
      <c r="B29" s="104" t="b">
        <v>0</v>
      </c>
      <c r="C29" s="105" t="s">
        <v>13</v>
      </c>
      <c r="D29" s="106"/>
      <c r="E29" s="106"/>
      <c r="F29" s="106"/>
      <c r="G29" s="106"/>
      <c r="H29" s="106"/>
      <c r="I29" s="106"/>
      <c r="J29" s="106"/>
      <c r="K29" s="10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6" customHeight="1" x14ac:dyDescent="0.3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" x14ac:dyDescent="0.3">
      <c r="A31" s="102"/>
      <c r="B31" s="102"/>
      <c r="C31" s="102" t="s">
        <v>14</v>
      </c>
      <c r="D31" s="102"/>
      <c r="E31" s="102"/>
      <c r="F31" s="102"/>
      <c r="G31" s="102"/>
      <c r="H31" s="102"/>
      <c r="I31" s="102"/>
      <c r="J31" s="102"/>
      <c r="K31" s="10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" x14ac:dyDescent="0.3">
      <c r="A32" s="102"/>
      <c r="B32" s="102"/>
      <c r="C32" s="108" t="s">
        <v>15</v>
      </c>
      <c r="D32" s="102"/>
      <c r="E32" s="102"/>
      <c r="F32" s="102"/>
      <c r="G32" s="102"/>
      <c r="H32" s="102"/>
      <c r="I32" s="102"/>
      <c r="J32" s="102"/>
      <c r="K32" s="10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" x14ac:dyDescent="0.3">
      <c r="A34" s="102"/>
      <c r="B34" s="104" t="b">
        <v>0</v>
      </c>
      <c r="C34" s="105" t="s">
        <v>16</v>
      </c>
      <c r="D34" s="106"/>
      <c r="E34" s="106"/>
      <c r="F34" s="106"/>
      <c r="G34" s="106"/>
      <c r="H34" s="106"/>
      <c r="I34" s="106"/>
      <c r="J34" s="106"/>
      <c r="K34" s="10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" x14ac:dyDescent="0.3">
      <c r="A35" s="102"/>
      <c r="B35" s="102"/>
      <c r="C35" s="108" t="s">
        <v>17</v>
      </c>
      <c r="D35" s="102"/>
      <c r="E35" s="102"/>
      <c r="F35" s="102"/>
      <c r="G35" s="102"/>
      <c r="H35" s="102"/>
      <c r="I35" s="102"/>
      <c r="J35" s="102"/>
      <c r="K35" s="10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" x14ac:dyDescent="0.3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" x14ac:dyDescent="0.3">
      <c r="A37" s="102"/>
      <c r="B37" s="102"/>
      <c r="C37" s="107" t="b">
        <v>0</v>
      </c>
      <c r="D37" s="102" t="s">
        <v>18</v>
      </c>
      <c r="E37" s="102"/>
      <c r="F37" s="102"/>
      <c r="G37" s="102"/>
      <c r="H37" s="102"/>
      <c r="I37" s="102"/>
      <c r="J37" s="102"/>
      <c r="K37" s="10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" x14ac:dyDescent="0.3">
      <c r="A38" s="102"/>
      <c r="B38" s="102"/>
      <c r="C38" s="107" t="b">
        <v>0</v>
      </c>
      <c r="D38" s="102" t="s">
        <v>19</v>
      </c>
      <c r="E38" s="102"/>
      <c r="F38" s="102"/>
      <c r="G38" s="102"/>
      <c r="H38" s="102"/>
      <c r="I38" s="102"/>
      <c r="J38" s="102"/>
      <c r="K38" s="10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" x14ac:dyDescent="0.3">
      <c r="A39" s="102"/>
      <c r="B39" s="102"/>
      <c r="C39" s="107" t="b">
        <v>0</v>
      </c>
      <c r="D39" s="102" t="s">
        <v>20</v>
      </c>
      <c r="E39" s="102"/>
      <c r="F39" s="102"/>
      <c r="G39" s="102"/>
      <c r="H39" s="102"/>
      <c r="I39" s="102"/>
      <c r="J39" s="102"/>
      <c r="K39" s="10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" x14ac:dyDescent="0.3">
      <c r="A40" s="102"/>
      <c r="B40" s="102"/>
      <c r="C40" s="107" t="b">
        <v>0</v>
      </c>
      <c r="D40" s="102" t="s">
        <v>21</v>
      </c>
      <c r="E40" s="102"/>
      <c r="F40" s="102"/>
      <c r="G40" s="102"/>
      <c r="H40" s="102"/>
      <c r="I40" s="102"/>
      <c r="J40" s="102"/>
      <c r="K40" s="10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" x14ac:dyDescent="0.3">
      <c r="A41" s="102"/>
      <c r="B41" s="102"/>
      <c r="C41" s="108" t="s">
        <v>22</v>
      </c>
      <c r="D41" s="102"/>
      <c r="E41" s="102"/>
      <c r="F41" s="102"/>
      <c r="G41" s="102"/>
      <c r="H41" s="102"/>
      <c r="I41" s="102"/>
      <c r="J41" s="102"/>
      <c r="K41" s="10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" x14ac:dyDescent="0.3">
      <c r="A42" s="102"/>
      <c r="B42" s="102"/>
      <c r="C42" s="108" t="s">
        <v>23</v>
      </c>
      <c r="D42" s="102"/>
      <c r="E42" s="102"/>
      <c r="F42" s="102"/>
      <c r="G42" s="102"/>
      <c r="H42" s="102"/>
      <c r="I42" s="102"/>
      <c r="J42" s="102"/>
      <c r="K42" s="10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" x14ac:dyDescent="0.3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" x14ac:dyDescent="0.3">
      <c r="A44" s="102"/>
      <c r="B44" s="102"/>
      <c r="C44" s="109" t="s">
        <v>24</v>
      </c>
      <c r="D44" s="102"/>
      <c r="E44" s="102"/>
      <c r="F44" s="102"/>
      <c r="G44" s="102"/>
      <c r="H44" s="102"/>
      <c r="I44" s="102"/>
      <c r="J44" s="102"/>
      <c r="K44" s="10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" x14ac:dyDescent="0.3">
      <c r="A45" s="102"/>
      <c r="B45" s="102"/>
      <c r="C45" s="107" t="b">
        <v>0</v>
      </c>
      <c r="D45" s="102" t="s">
        <v>25</v>
      </c>
      <c r="E45" s="102"/>
      <c r="F45" s="102"/>
      <c r="G45" s="102"/>
      <c r="H45" s="102"/>
      <c r="I45" s="102"/>
      <c r="J45" s="102"/>
      <c r="K45" s="10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" x14ac:dyDescent="0.3">
      <c r="A46" s="102"/>
      <c r="B46" s="102"/>
      <c r="C46" s="107" t="b">
        <v>0</v>
      </c>
      <c r="D46" s="102" t="s">
        <v>26</v>
      </c>
      <c r="E46" s="102"/>
      <c r="F46" s="102"/>
      <c r="G46" s="102"/>
      <c r="H46" s="102"/>
      <c r="I46" s="102"/>
      <c r="J46" s="102"/>
      <c r="K46" s="10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" x14ac:dyDescent="0.3">
      <c r="A47" s="102"/>
      <c r="B47" s="102"/>
      <c r="C47" s="107" t="b">
        <v>0</v>
      </c>
      <c r="D47" s="102" t="s">
        <v>12</v>
      </c>
      <c r="E47" s="102"/>
      <c r="F47" s="102"/>
      <c r="G47" s="102"/>
      <c r="H47" s="102"/>
      <c r="I47" s="102"/>
      <c r="J47" s="102"/>
      <c r="K47" s="10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" x14ac:dyDescent="0.3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" x14ac:dyDescent="0.3">
      <c r="A49" s="102"/>
      <c r="B49" s="104" t="b">
        <v>0</v>
      </c>
      <c r="C49" s="105" t="s">
        <v>27</v>
      </c>
      <c r="D49" s="106"/>
      <c r="E49" s="106"/>
      <c r="F49" s="106"/>
      <c r="G49" s="106"/>
      <c r="H49" s="106"/>
      <c r="I49" s="106"/>
      <c r="J49" s="106"/>
      <c r="K49" s="10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" x14ac:dyDescent="0.3">
      <c r="A50" s="102"/>
      <c r="B50" s="102"/>
      <c r="C50" s="108" t="s">
        <v>28</v>
      </c>
      <c r="D50" s="102"/>
      <c r="E50" s="102"/>
      <c r="F50" s="102"/>
      <c r="G50" s="102"/>
      <c r="H50" s="102"/>
      <c r="I50" s="102"/>
      <c r="J50" s="102"/>
      <c r="K50" s="10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" x14ac:dyDescent="0.3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" x14ac:dyDescent="0.3">
      <c r="A52" s="102"/>
      <c r="B52" s="104" t="b">
        <v>0</v>
      </c>
      <c r="C52" s="105" t="s">
        <v>29</v>
      </c>
      <c r="D52" s="106"/>
      <c r="E52" s="106"/>
      <c r="F52" s="106"/>
      <c r="G52" s="106"/>
      <c r="H52" s="106"/>
      <c r="I52" s="106"/>
      <c r="J52" s="106"/>
      <c r="K52" s="10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6" customHeight="1" x14ac:dyDescent="0.3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" x14ac:dyDescent="0.3">
      <c r="A54" s="102"/>
      <c r="B54" s="102"/>
      <c r="C54" s="107" t="b">
        <v>0</v>
      </c>
      <c r="D54" s="102" t="s">
        <v>30</v>
      </c>
      <c r="E54" s="102"/>
      <c r="F54" s="102"/>
      <c r="G54" s="102"/>
      <c r="H54" s="102"/>
      <c r="I54" s="102"/>
      <c r="J54" s="102"/>
      <c r="K54" s="10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" x14ac:dyDescent="0.3">
      <c r="A55" s="102"/>
      <c r="B55" s="102"/>
      <c r="C55" s="102"/>
      <c r="D55" s="107" t="b">
        <v>0</v>
      </c>
      <c r="E55" s="102" t="s">
        <v>31</v>
      </c>
      <c r="F55" s="102"/>
      <c r="G55" s="102"/>
      <c r="H55" s="102"/>
      <c r="I55" s="102"/>
      <c r="J55" s="102"/>
      <c r="K55" s="10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" x14ac:dyDescent="0.3">
      <c r="A56" s="102"/>
      <c r="B56" s="102"/>
      <c r="C56" s="102"/>
      <c r="D56" s="107" t="b">
        <v>0</v>
      </c>
      <c r="E56" s="102" t="s">
        <v>32</v>
      </c>
      <c r="F56" s="102"/>
      <c r="G56" s="102"/>
      <c r="H56" s="102"/>
      <c r="I56" s="102"/>
      <c r="J56" s="102"/>
      <c r="K56" s="10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" x14ac:dyDescent="0.3">
      <c r="A57" s="102"/>
      <c r="B57" s="102"/>
      <c r="C57" s="102"/>
      <c r="D57" s="107" t="b">
        <v>0</v>
      </c>
      <c r="E57" s="102" t="s">
        <v>12</v>
      </c>
      <c r="F57" s="102"/>
      <c r="G57" s="102"/>
      <c r="H57" s="102"/>
      <c r="I57" s="102"/>
      <c r="J57" s="102"/>
      <c r="K57" s="10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" x14ac:dyDescent="0.3">
      <c r="A58" s="102"/>
      <c r="B58" s="102"/>
      <c r="C58" s="107" t="b">
        <v>0</v>
      </c>
      <c r="D58" s="102" t="s">
        <v>33</v>
      </c>
      <c r="E58" s="102"/>
      <c r="F58" s="102"/>
      <c r="G58" s="102"/>
      <c r="H58" s="102"/>
      <c r="I58" s="102"/>
      <c r="J58" s="102"/>
      <c r="K58" s="10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" x14ac:dyDescent="0.3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" x14ac:dyDescent="0.3">
      <c r="A60" s="102"/>
      <c r="B60" s="104" t="b">
        <v>0</v>
      </c>
      <c r="C60" s="105" t="s">
        <v>34</v>
      </c>
      <c r="D60" s="106"/>
      <c r="E60" s="106"/>
      <c r="F60" s="106"/>
      <c r="G60" s="106"/>
      <c r="H60" s="106"/>
      <c r="I60" s="106"/>
      <c r="J60" s="106"/>
      <c r="K60" s="10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6" customHeight="1" x14ac:dyDescent="0.3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" x14ac:dyDescent="0.3">
      <c r="A62" s="102"/>
      <c r="B62" s="102"/>
      <c r="C62" s="107" t="b">
        <v>0</v>
      </c>
      <c r="D62" s="102" t="s">
        <v>35</v>
      </c>
      <c r="E62" s="102"/>
      <c r="F62" s="102"/>
      <c r="G62" s="102"/>
      <c r="H62" s="102"/>
      <c r="I62" s="102"/>
      <c r="J62" s="102"/>
      <c r="K62" s="10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" x14ac:dyDescent="0.3">
      <c r="A63" s="102"/>
      <c r="B63" s="102"/>
      <c r="C63" s="102"/>
      <c r="D63" s="107" t="b">
        <v>0</v>
      </c>
      <c r="E63" s="102" t="s">
        <v>36</v>
      </c>
      <c r="F63" s="102"/>
      <c r="G63" s="102"/>
      <c r="H63" s="102"/>
      <c r="I63" s="102"/>
      <c r="J63" s="102"/>
      <c r="K63" s="10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" x14ac:dyDescent="0.3">
      <c r="A64" s="102"/>
      <c r="B64" s="102"/>
      <c r="C64" s="102"/>
      <c r="D64" s="107" t="b">
        <v>0</v>
      </c>
      <c r="E64" s="102" t="s">
        <v>37</v>
      </c>
      <c r="F64" s="102"/>
      <c r="G64" s="102"/>
      <c r="H64" s="102"/>
      <c r="I64" s="102"/>
      <c r="J64" s="102"/>
      <c r="K64" s="10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" x14ac:dyDescent="0.3">
      <c r="A65" s="102"/>
      <c r="B65" s="102"/>
      <c r="C65" s="102"/>
      <c r="D65" s="107" t="b">
        <v>0</v>
      </c>
      <c r="E65" s="102" t="s">
        <v>38</v>
      </c>
      <c r="F65" s="102"/>
      <c r="G65" s="102"/>
      <c r="H65" s="102"/>
      <c r="I65" s="102"/>
      <c r="J65" s="102"/>
      <c r="K65" s="10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" x14ac:dyDescent="0.3">
      <c r="A66" s="102"/>
      <c r="B66" s="102"/>
      <c r="C66" s="102"/>
      <c r="D66" s="107" t="b">
        <v>0</v>
      </c>
      <c r="E66" s="102" t="s">
        <v>39</v>
      </c>
      <c r="F66" s="102"/>
      <c r="G66" s="102"/>
      <c r="H66" s="102"/>
      <c r="I66" s="102"/>
      <c r="J66" s="102"/>
      <c r="K66" s="10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" x14ac:dyDescent="0.3">
      <c r="A67" s="102"/>
      <c r="B67" s="102"/>
      <c r="C67" s="107" t="b">
        <v>0</v>
      </c>
      <c r="D67" s="102" t="s">
        <v>40</v>
      </c>
      <c r="E67" s="102"/>
      <c r="F67" s="102"/>
      <c r="G67" s="102"/>
      <c r="H67" s="102"/>
      <c r="I67" s="102"/>
      <c r="J67" s="102"/>
      <c r="K67" s="10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" x14ac:dyDescent="0.3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" x14ac:dyDescent="0.3">
      <c r="A69" s="102"/>
      <c r="B69" s="104" t="b">
        <v>0</v>
      </c>
      <c r="C69" s="105" t="s">
        <v>41</v>
      </c>
      <c r="D69" s="106"/>
      <c r="E69" s="106"/>
      <c r="F69" s="106"/>
      <c r="G69" s="106"/>
      <c r="H69" s="106"/>
      <c r="I69" s="106"/>
      <c r="J69" s="106"/>
      <c r="K69" s="10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6" customHeight="1" x14ac:dyDescent="0.3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" x14ac:dyDescent="0.3">
      <c r="A71" s="102"/>
      <c r="B71" s="102"/>
      <c r="C71" s="107" t="b">
        <v>0</v>
      </c>
      <c r="D71" s="102" t="s">
        <v>42</v>
      </c>
      <c r="E71" s="102"/>
      <c r="F71" s="102"/>
      <c r="G71" s="102"/>
      <c r="H71" s="102"/>
      <c r="I71" s="102"/>
      <c r="J71" s="102"/>
      <c r="K71" s="10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" x14ac:dyDescent="0.3">
      <c r="A72" s="102"/>
      <c r="B72" s="102"/>
      <c r="C72" s="102"/>
      <c r="D72" s="107" t="b">
        <v>0</v>
      </c>
      <c r="E72" s="102" t="s">
        <v>43</v>
      </c>
      <c r="F72" s="102"/>
      <c r="G72" s="102"/>
      <c r="H72" s="102"/>
      <c r="I72" s="102"/>
      <c r="J72" s="102"/>
      <c r="K72" s="10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" x14ac:dyDescent="0.3">
      <c r="A73" s="102"/>
      <c r="B73" s="102"/>
      <c r="C73" s="102"/>
      <c r="D73" s="107" t="b">
        <v>0</v>
      </c>
      <c r="E73" s="102" t="s">
        <v>44</v>
      </c>
      <c r="F73" s="102"/>
      <c r="G73" s="102"/>
      <c r="H73" s="102"/>
      <c r="I73" s="102"/>
      <c r="J73" s="102"/>
      <c r="K73" s="10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" x14ac:dyDescent="0.3">
      <c r="A74" s="102"/>
      <c r="B74" s="102"/>
      <c r="C74" s="102"/>
      <c r="D74" s="107" t="b">
        <v>0</v>
      </c>
      <c r="E74" s="102" t="s">
        <v>45</v>
      </c>
      <c r="F74" s="102"/>
      <c r="G74" s="102"/>
      <c r="H74" s="102"/>
      <c r="I74" s="102"/>
      <c r="J74" s="102"/>
      <c r="K74" s="10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" x14ac:dyDescent="0.3">
      <c r="A75" s="102"/>
      <c r="B75" s="102"/>
      <c r="C75" s="107" t="b">
        <v>0</v>
      </c>
      <c r="D75" s="102" t="s">
        <v>46</v>
      </c>
      <c r="E75" s="102"/>
      <c r="F75" s="102"/>
      <c r="G75" s="102"/>
      <c r="H75" s="102"/>
      <c r="I75" s="102"/>
      <c r="J75" s="102"/>
      <c r="K75" s="10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" x14ac:dyDescent="0.3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" x14ac:dyDescent="0.3">
      <c r="A77" s="102"/>
      <c r="B77" s="104" t="b">
        <v>0</v>
      </c>
      <c r="C77" s="105" t="s">
        <v>47</v>
      </c>
      <c r="D77" s="106"/>
      <c r="E77" s="106"/>
      <c r="F77" s="106"/>
      <c r="G77" s="106"/>
      <c r="H77" s="106"/>
      <c r="I77" s="106"/>
      <c r="J77" s="106"/>
      <c r="K77" s="10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6" customHeight="1" x14ac:dyDescent="0.3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" x14ac:dyDescent="0.3">
      <c r="A79" s="102"/>
      <c r="B79" s="102"/>
      <c r="C79" s="107" t="b">
        <v>0</v>
      </c>
      <c r="D79" s="102" t="s">
        <v>48</v>
      </c>
      <c r="E79" s="102"/>
      <c r="F79" s="102"/>
      <c r="G79" s="102"/>
      <c r="H79" s="102"/>
      <c r="I79" s="102"/>
      <c r="J79" s="102"/>
      <c r="K79" s="10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" x14ac:dyDescent="0.3">
      <c r="A80" s="102"/>
      <c r="B80" s="102"/>
      <c r="C80" s="107" t="b">
        <v>0</v>
      </c>
      <c r="D80" s="102" t="s">
        <v>49</v>
      </c>
      <c r="E80" s="102"/>
      <c r="F80" s="102"/>
      <c r="G80" s="102"/>
      <c r="H80" s="102"/>
      <c r="I80" s="102"/>
      <c r="J80" s="102"/>
      <c r="K80" s="10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" x14ac:dyDescent="0.3">
      <c r="A81" s="102"/>
      <c r="B81" s="102"/>
      <c r="C81" s="107" t="b">
        <v>0</v>
      </c>
      <c r="D81" s="102" t="s">
        <v>50</v>
      </c>
      <c r="E81" s="102"/>
      <c r="F81" s="102"/>
      <c r="G81" s="102"/>
      <c r="H81" s="102"/>
      <c r="I81" s="102"/>
      <c r="J81" s="102"/>
      <c r="K81" s="10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" x14ac:dyDescent="0.3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" x14ac:dyDescent="0.3">
      <c r="A83" s="102"/>
      <c r="B83" s="104" t="b">
        <v>0</v>
      </c>
      <c r="C83" s="105" t="s">
        <v>51</v>
      </c>
      <c r="D83" s="106"/>
      <c r="E83" s="106"/>
      <c r="F83" s="106"/>
      <c r="G83" s="106"/>
      <c r="H83" s="106"/>
      <c r="I83" s="106"/>
      <c r="J83" s="106"/>
      <c r="K83" s="10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6" customHeight="1" x14ac:dyDescent="0.3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" x14ac:dyDescent="0.3">
      <c r="A85" s="102"/>
      <c r="B85" s="102"/>
      <c r="C85" s="107" t="b">
        <v>0</v>
      </c>
      <c r="D85" s="102" t="s">
        <v>52</v>
      </c>
      <c r="E85" s="102"/>
      <c r="F85" s="102"/>
      <c r="G85" s="102"/>
      <c r="H85" s="102"/>
      <c r="I85" s="102"/>
      <c r="J85" s="102"/>
      <c r="K85" s="10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" x14ac:dyDescent="0.3">
      <c r="A86" s="102"/>
      <c r="B86" s="102"/>
      <c r="C86" s="107" t="b">
        <v>0</v>
      </c>
      <c r="D86" s="102" t="s">
        <v>53</v>
      </c>
      <c r="E86" s="102"/>
      <c r="F86" s="102"/>
      <c r="G86" s="102"/>
      <c r="H86" s="102"/>
      <c r="I86" s="102"/>
      <c r="J86" s="102"/>
      <c r="K86" s="10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" x14ac:dyDescent="0.3">
      <c r="A87" s="102"/>
      <c r="B87" s="102"/>
      <c r="C87" s="107" t="b">
        <v>0</v>
      </c>
      <c r="D87" s="102" t="s">
        <v>54</v>
      </c>
      <c r="E87" s="102"/>
      <c r="F87" s="102"/>
      <c r="G87" s="102"/>
      <c r="H87" s="102"/>
      <c r="I87" s="102"/>
      <c r="J87" s="102"/>
      <c r="K87" s="10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" x14ac:dyDescent="0.3">
      <c r="A88" s="102"/>
      <c r="B88" s="102"/>
      <c r="C88" s="107" t="b">
        <v>0</v>
      </c>
      <c r="D88" s="102" t="s">
        <v>55</v>
      </c>
      <c r="E88" s="102"/>
      <c r="F88" s="102"/>
      <c r="G88" s="102"/>
      <c r="H88" s="102"/>
      <c r="I88" s="102"/>
      <c r="J88" s="102"/>
      <c r="K88" s="10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" x14ac:dyDescent="0.3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" x14ac:dyDescent="0.3">
      <c r="A90" s="102"/>
      <c r="B90" s="104" t="b">
        <v>0</v>
      </c>
      <c r="C90" s="105" t="s">
        <v>56</v>
      </c>
      <c r="D90" s="106"/>
      <c r="E90" s="106"/>
      <c r="F90" s="106"/>
      <c r="G90" s="106"/>
      <c r="H90" s="106"/>
      <c r="I90" s="106"/>
      <c r="J90" s="106"/>
      <c r="K90" s="10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6" customHeight="1" x14ac:dyDescent="0.3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" x14ac:dyDescent="0.3">
      <c r="A92" s="102"/>
      <c r="B92" s="102"/>
      <c r="C92" s="107" t="b">
        <v>0</v>
      </c>
      <c r="D92" s="102" t="s">
        <v>69</v>
      </c>
      <c r="E92" s="102"/>
      <c r="F92" s="102"/>
      <c r="G92" s="102"/>
      <c r="H92" s="102"/>
      <c r="I92" s="102"/>
      <c r="J92" s="102"/>
      <c r="K92" s="10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" x14ac:dyDescent="0.3">
      <c r="A93" s="102"/>
      <c r="B93" s="102"/>
      <c r="C93" s="107" t="b">
        <v>0</v>
      </c>
      <c r="D93" s="102" t="s">
        <v>57</v>
      </c>
      <c r="E93" s="102"/>
      <c r="F93" s="102"/>
      <c r="G93" s="102"/>
      <c r="H93" s="102"/>
      <c r="I93" s="102"/>
      <c r="J93" s="102"/>
      <c r="K93" s="10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" x14ac:dyDescent="0.3">
      <c r="A94" s="102"/>
      <c r="B94" s="102"/>
      <c r="C94" s="107" t="b">
        <v>0</v>
      </c>
      <c r="D94" s="102" t="s">
        <v>58</v>
      </c>
      <c r="E94" s="102"/>
      <c r="F94" s="102"/>
      <c r="G94" s="102"/>
      <c r="H94" s="102"/>
      <c r="I94" s="102"/>
      <c r="J94" s="102"/>
      <c r="K94" s="10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" x14ac:dyDescent="0.3">
      <c r="A95" s="102"/>
      <c r="B95" s="102"/>
      <c r="C95" s="107" t="b">
        <v>0</v>
      </c>
      <c r="D95" s="102" t="s">
        <v>50</v>
      </c>
      <c r="E95" s="102"/>
      <c r="F95" s="102"/>
      <c r="G95" s="102"/>
      <c r="H95" s="102"/>
      <c r="I95" s="102"/>
      <c r="J95" s="102"/>
      <c r="K95" s="10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" x14ac:dyDescent="0.3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" x14ac:dyDescent="0.3">
      <c r="A97" s="102"/>
      <c r="B97" s="104" t="b">
        <v>0</v>
      </c>
      <c r="C97" s="105" t="s">
        <v>59</v>
      </c>
      <c r="D97" s="106"/>
      <c r="E97" s="106"/>
      <c r="F97" s="106"/>
      <c r="G97" s="106"/>
      <c r="H97" s="106"/>
      <c r="I97" s="106"/>
      <c r="J97" s="106"/>
      <c r="K97" s="10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6" customHeight="1" x14ac:dyDescent="0.3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" x14ac:dyDescent="0.3">
      <c r="A99" s="102"/>
      <c r="B99" s="102"/>
      <c r="C99" s="107" t="b">
        <v>0</v>
      </c>
      <c r="D99" s="102" t="s">
        <v>60</v>
      </c>
      <c r="E99" s="102"/>
      <c r="F99" s="102"/>
      <c r="G99" s="102"/>
      <c r="H99" s="102"/>
      <c r="I99" s="102"/>
      <c r="J99" s="102"/>
      <c r="K99" s="10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" x14ac:dyDescent="0.3">
      <c r="A100" s="102"/>
      <c r="B100" s="102"/>
      <c r="C100" s="107" t="b">
        <v>0</v>
      </c>
      <c r="D100" s="102" t="s">
        <v>61</v>
      </c>
      <c r="E100" s="102"/>
      <c r="F100" s="102"/>
      <c r="G100" s="102"/>
      <c r="H100" s="102"/>
      <c r="I100" s="102"/>
      <c r="J100" s="102"/>
      <c r="K100" s="10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" x14ac:dyDescent="0.3">
      <c r="A101" s="102"/>
      <c r="B101" s="102"/>
      <c r="C101" s="107" t="b">
        <v>0</v>
      </c>
      <c r="D101" s="102" t="s">
        <v>62</v>
      </c>
      <c r="E101" s="102"/>
      <c r="F101" s="102"/>
      <c r="G101" s="102"/>
      <c r="H101" s="102"/>
      <c r="I101" s="102"/>
      <c r="J101" s="102"/>
      <c r="K101" s="10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" x14ac:dyDescent="0.3">
      <c r="A102" s="102"/>
      <c r="B102" s="102"/>
      <c r="C102" s="107" t="b">
        <v>0</v>
      </c>
      <c r="D102" s="102" t="s">
        <v>63</v>
      </c>
      <c r="E102" s="102"/>
      <c r="F102" s="102"/>
      <c r="G102" s="102"/>
      <c r="H102" s="102"/>
      <c r="I102" s="102"/>
      <c r="J102" s="102"/>
      <c r="K102" s="10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" x14ac:dyDescent="0.3">
      <c r="A103" s="102"/>
      <c r="B103" s="102"/>
      <c r="C103" s="107" t="b">
        <v>0</v>
      </c>
      <c r="D103" s="102" t="s">
        <v>64</v>
      </c>
      <c r="E103" s="102"/>
      <c r="F103" s="102"/>
      <c r="G103" s="102"/>
      <c r="H103" s="102"/>
      <c r="I103" s="102"/>
      <c r="J103" s="102"/>
      <c r="K103" s="10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" x14ac:dyDescent="0.3">
      <c r="A104" s="102"/>
      <c r="B104" s="102"/>
      <c r="C104" s="107" t="b">
        <v>0</v>
      </c>
      <c r="D104" s="102" t="s">
        <v>12</v>
      </c>
      <c r="E104" s="102"/>
      <c r="F104" s="102"/>
      <c r="G104" s="102"/>
      <c r="H104" s="102"/>
      <c r="I104" s="102"/>
      <c r="J104" s="102"/>
      <c r="K104" s="10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" x14ac:dyDescent="0.3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" x14ac:dyDescent="0.3">
      <c r="A106" s="102"/>
      <c r="B106" s="104" t="b">
        <v>0</v>
      </c>
      <c r="C106" s="105" t="s">
        <v>65</v>
      </c>
      <c r="D106" s="106"/>
      <c r="E106" s="106"/>
      <c r="F106" s="106"/>
      <c r="G106" s="106"/>
      <c r="H106" s="106"/>
      <c r="I106" s="106"/>
      <c r="J106" s="106"/>
      <c r="K106" s="10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8" x14ac:dyDescent="0.3">
      <c r="A107" s="102"/>
      <c r="B107" s="102"/>
      <c r="C107" s="110" t="s">
        <v>66</v>
      </c>
      <c r="D107" s="102"/>
      <c r="E107" s="102"/>
      <c r="F107" s="102"/>
      <c r="G107" s="102"/>
      <c r="H107" s="102"/>
      <c r="I107" s="102"/>
      <c r="J107" s="102"/>
      <c r="K107" s="10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8" x14ac:dyDescent="0.3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8" x14ac:dyDescent="0.3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8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8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8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8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8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8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8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8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8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8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8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8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8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8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8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8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8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8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8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8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8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8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8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8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8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8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8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8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8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8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8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8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8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8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8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8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8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8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8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8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8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8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8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8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8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8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8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8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8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8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8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8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8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8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8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8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8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8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8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8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8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8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8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8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8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8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8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8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8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8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8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8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8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8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8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8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</sheetData>
  <phoneticPr fontId="20"/>
  <pageMargins left="0.7" right="0.7" top="0.75" bottom="0.75" header="0.3" footer="0.3"/>
  <pageSetup paperSize="9" scale="9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65"/>
  <sheetViews>
    <sheetView showGridLines="0" workbookViewId="0"/>
  </sheetViews>
  <sheetFormatPr baseColWidth="10" defaultColWidth="12.6640625" defaultRowHeight="15.75" customHeight="1" x14ac:dyDescent="0.15"/>
  <cols>
    <col min="1" max="1" width="8.1640625" customWidth="1"/>
    <col min="2" max="2" width="19.33203125" customWidth="1"/>
    <col min="3" max="8" width="3.6640625" customWidth="1"/>
    <col min="9" max="10" width="7.1640625" customWidth="1"/>
    <col min="11" max="12" width="7.33203125" customWidth="1"/>
    <col min="13" max="13" width="29" customWidth="1"/>
    <col min="14" max="14" width="40.6640625" customWidth="1"/>
  </cols>
  <sheetData>
    <row r="1" spans="1:14" ht="19.5" customHeight="1" x14ac:dyDescent="0.15">
      <c r="A1" s="54" t="str">
        <f ca="1">IFERROR(__xludf.DUMMYFUNCTION("IMPORTRANGE(""https://docs.google.com/spreadsheets/d/1J8M73gsYelrbIIre6A_CFJhou2ssqBg7uvDLth3gJNQ/edit?gid=146718698"", ""A:N"")"),"■PC")</f>
        <v>■PC</v>
      </c>
      <c r="B1" s="53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4" ht="19.5" customHeight="1" x14ac:dyDescent="0.15">
      <c r="A2" s="58" t="str">
        <f ca="1">IFERROR(__xludf.DUMMYFUNCTION("""COMPUTED_VALUE"""),"OS / browser")</f>
        <v>OS / browser</v>
      </c>
      <c r="B2" s="59"/>
      <c r="C2" s="61" t="str">
        <f ca="1">IFERROR(__xludf.DUMMYFUNCTION("""COMPUTED_VALUE"""),"Internet Explorer")</f>
        <v>Internet Explorer</v>
      </c>
      <c r="D2" s="62"/>
      <c r="E2" s="62"/>
      <c r="F2" s="62"/>
      <c r="G2" s="62"/>
      <c r="H2" s="51"/>
      <c r="I2" s="2" t="str">
        <f ca="1">IFERROR(__xludf.DUMMYFUNCTION("""COMPUTED_VALUE"""),"Chrome")</f>
        <v>Chrome</v>
      </c>
      <c r="J2" s="2" t="str">
        <f ca="1">IFERROR(__xludf.DUMMYFUNCTION("""COMPUTED_VALUE"""),"Firefox")</f>
        <v>Firefox</v>
      </c>
      <c r="K2" s="2" t="str">
        <f ca="1">IFERROR(__xludf.DUMMYFUNCTION("""COMPUTED_VALUE"""),"Edge")</f>
        <v>Edge</v>
      </c>
      <c r="L2" s="2" t="str">
        <f ca="1">IFERROR(__xludf.DUMMYFUNCTION("""COMPUTED_VALUE"""),"Safari")</f>
        <v>Safari</v>
      </c>
      <c r="M2" s="63" t="str">
        <f ca="1">IFERROR(__xludf.DUMMYFUNCTION("""COMPUTED_VALUE"""),"備考")</f>
        <v>備考</v>
      </c>
      <c r="N2" s="64"/>
    </row>
    <row r="3" spans="1:14" ht="19.5" customHeight="1" x14ac:dyDescent="0.15">
      <c r="A3" s="60"/>
      <c r="B3" s="51"/>
      <c r="C3" s="3">
        <f ca="1">IFERROR(__xludf.DUMMYFUNCTION("""COMPUTED_VALUE"""),6)</f>
        <v>6</v>
      </c>
      <c r="D3" s="3">
        <f ca="1">IFERROR(__xludf.DUMMYFUNCTION("""COMPUTED_VALUE"""),7)</f>
        <v>7</v>
      </c>
      <c r="E3" s="3">
        <f ca="1">IFERROR(__xludf.DUMMYFUNCTION("""COMPUTED_VALUE"""),8)</f>
        <v>8</v>
      </c>
      <c r="F3" s="3">
        <f ca="1">IFERROR(__xludf.DUMMYFUNCTION("""COMPUTED_VALUE"""),9)</f>
        <v>9</v>
      </c>
      <c r="G3" s="3">
        <f ca="1">IFERROR(__xludf.DUMMYFUNCTION("""COMPUTED_VALUE"""),10)</f>
        <v>10</v>
      </c>
      <c r="H3" s="3">
        <f ca="1">IFERROR(__xludf.DUMMYFUNCTION("""COMPUTED_VALUE"""),11)</f>
        <v>11</v>
      </c>
      <c r="I3" s="4" t="str">
        <f ca="1">IFERROR(__xludf.DUMMYFUNCTION("""COMPUTED_VALUE"""),"最新")</f>
        <v>最新</v>
      </c>
      <c r="J3" s="4" t="str">
        <f ca="1">IFERROR(__xludf.DUMMYFUNCTION("""COMPUTED_VALUE"""),"最新")</f>
        <v>最新</v>
      </c>
      <c r="K3" s="4" t="str">
        <f ca="1">IFERROR(__xludf.DUMMYFUNCTION("""COMPUTED_VALUE"""),"最新")</f>
        <v>最新</v>
      </c>
      <c r="L3" s="4" t="str">
        <f ca="1">IFERROR(__xludf.DUMMYFUNCTION("""COMPUTED_VALUE"""),"最新")</f>
        <v>最新</v>
      </c>
      <c r="M3" s="62"/>
      <c r="N3" s="65"/>
    </row>
    <row r="4" spans="1:14" ht="19.5" customHeight="1" x14ac:dyDescent="0.15">
      <c r="A4" s="66" t="str">
        <f ca="1">IFERROR(__xludf.DUMMYFUNCTION("""COMPUTED_VALUE"""),"Windows")</f>
        <v>Windows</v>
      </c>
      <c r="B4" s="5" t="str">
        <f ca="1">IFERROR(__xludf.DUMMYFUNCTION("""COMPUTED_VALUE"""),"8")</f>
        <v>8</v>
      </c>
      <c r="C4" s="6"/>
      <c r="D4" s="6"/>
      <c r="E4" s="6"/>
      <c r="F4" s="6"/>
      <c r="G4" s="7" t="str">
        <f ca="1">IFERROR(__xludf.DUMMYFUNCTION("""COMPUTED_VALUE"""),"×")</f>
        <v>×</v>
      </c>
      <c r="H4" s="7" t="str">
        <f ca="1">IFERROR(__xludf.DUMMYFUNCTION("""COMPUTED_VALUE"""),"×")</f>
        <v>×</v>
      </c>
      <c r="I4" s="7" t="str">
        <f ca="1">IFERROR(__xludf.DUMMYFUNCTION("""COMPUTED_VALUE"""),"×")</f>
        <v>×</v>
      </c>
      <c r="J4" s="7" t="str">
        <f ca="1">IFERROR(__xludf.DUMMYFUNCTION("""COMPUTED_VALUE"""),"×")</f>
        <v>×</v>
      </c>
      <c r="K4" s="6"/>
      <c r="L4" s="6"/>
      <c r="M4" s="8"/>
      <c r="N4" s="9"/>
    </row>
    <row r="5" spans="1:14" ht="19.5" customHeight="1" x14ac:dyDescent="0.15">
      <c r="A5" s="67"/>
      <c r="B5" s="5" t="str">
        <f ca="1">IFERROR(__xludf.DUMMYFUNCTION("""COMPUTED_VALUE"""),"8.1")</f>
        <v>8.1</v>
      </c>
      <c r="C5" s="6"/>
      <c r="D5" s="6"/>
      <c r="E5" s="6"/>
      <c r="F5" s="6"/>
      <c r="G5" s="6"/>
      <c r="H5" s="7" t="str">
        <f ca="1">IFERROR(__xludf.DUMMYFUNCTION("""COMPUTED_VALUE"""),"×")</f>
        <v>×</v>
      </c>
      <c r="I5" s="7" t="str">
        <f ca="1">IFERROR(__xludf.DUMMYFUNCTION("""COMPUTED_VALUE"""),"×")</f>
        <v>×</v>
      </c>
      <c r="J5" s="7" t="str">
        <f ca="1">IFERROR(__xludf.DUMMYFUNCTION("""COMPUTED_VALUE"""),"×")</f>
        <v>×</v>
      </c>
      <c r="K5" s="6"/>
      <c r="L5" s="6"/>
      <c r="M5" s="8"/>
      <c r="N5" s="9"/>
    </row>
    <row r="6" spans="1:14" ht="19.5" customHeight="1" x14ac:dyDescent="0.15">
      <c r="A6" s="67"/>
      <c r="B6" s="10" t="str">
        <f ca="1">IFERROR(__xludf.DUMMYFUNCTION("""COMPUTED_VALUE"""),"10")</f>
        <v>10</v>
      </c>
      <c r="C6" s="11"/>
      <c r="D6" s="11"/>
      <c r="E6" s="11"/>
      <c r="F6" s="11"/>
      <c r="G6" s="11"/>
      <c r="H6" s="12" t="str">
        <f ca="1">IFERROR(__xludf.DUMMYFUNCTION("""COMPUTED_VALUE"""),"×")</f>
        <v>×</v>
      </c>
      <c r="I6" s="12" t="str">
        <f ca="1">IFERROR(__xludf.DUMMYFUNCTION("""COMPUTED_VALUE"""),"◎")</f>
        <v>◎</v>
      </c>
      <c r="J6" s="12" t="str">
        <f ca="1">IFERROR(__xludf.DUMMYFUNCTION("""COMPUTED_VALUE"""),"×")</f>
        <v>×</v>
      </c>
      <c r="K6" s="12" t="str">
        <f ca="1">IFERROR(__xludf.DUMMYFUNCTION("""COMPUTED_VALUE"""),"◎")</f>
        <v>◎</v>
      </c>
      <c r="L6" s="11"/>
      <c r="M6" s="50" t="str">
        <f ca="1">IFERROR(__xludf.DUMMYFUNCTION("""COMPUTED_VALUE"""),"*IE、Edgeについて
ブラウザバックによりフォーム入力値がクリアされる事象については、ブラウザの仕様によるもののため対応不可となります。")</f>
        <v>*IE、Edgeについて
ブラウザバックによりフォーム入力値がクリアされる事象については、ブラウザの仕様によるもののため対応不可となります。</v>
      </c>
      <c r="N6" s="51"/>
    </row>
    <row r="7" spans="1:14" ht="19.5" customHeight="1" x14ac:dyDescent="0.15">
      <c r="A7" s="68"/>
      <c r="B7" s="10" t="str">
        <f ca="1">IFERROR(__xludf.DUMMYFUNCTION("""COMPUTED_VALUE"""),"11")</f>
        <v>11</v>
      </c>
      <c r="C7" s="11"/>
      <c r="D7" s="11"/>
      <c r="E7" s="11"/>
      <c r="F7" s="11"/>
      <c r="G7" s="11"/>
      <c r="H7" s="12" t="str">
        <f ca="1">IFERROR(__xludf.DUMMYFUNCTION("""COMPUTED_VALUE"""),"×")</f>
        <v>×</v>
      </c>
      <c r="I7" s="12" t="str">
        <f ca="1">IFERROR(__xludf.DUMMYFUNCTION("""COMPUTED_VALUE"""),"◎")</f>
        <v>◎</v>
      </c>
      <c r="J7" s="12" t="str">
        <f ca="1">IFERROR(__xludf.DUMMYFUNCTION("""COMPUTED_VALUE"""),"×")</f>
        <v>×</v>
      </c>
      <c r="K7" s="12" t="str">
        <f ca="1">IFERROR(__xludf.DUMMYFUNCTION("""COMPUTED_VALUE"""),"◎")</f>
        <v>◎</v>
      </c>
      <c r="L7" s="11"/>
      <c r="M7" s="13"/>
      <c r="N7" s="14"/>
    </row>
    <row r="8" spans="1:14" ht="19.5" customHeight="1" x14ac:dyDescent="0.15">
      <c r="A8" s="69" t="str">
        <f ca="1">IFERROR(__xludf.DUMMYFUNCTION("""COMPUTED_VALUE"""),"Mac OS")</f>
        <v>Mac OS</v>
      </c>
      <c r="B8" s="15" t="str">
        <f ca="1">IFERROR(__xludf.DUMMYFUNCTION("""COMPUTED_VALUE"""),"10.9 ~ 10.15 (Catalina)")</f>
        <v>10.9 ~ 10.15 (Catalina)</v>
      </c>
      <c r="C8" s="16"/>
      <c r="D8" s="16"/>
      <c r="E8" s="16"/>
      <c r="F8" s="16"/>
      <c r="G8" s="16"/>
      <c r="H8" s="16"/>
      <c r="I8" s="17" t="str">
        <f ca="1">IFERROR(__xludf.DUMMYFUNCTION("""COMPUTED_VALUE"""),"×")</f>
        <v>×</v>
      </c>
      <c r="J8" s="17" t="str">
        <f ca="1">IFERROR(__xludf.DUMMYFUNCTION("""COMPUTED_VALUE"""),"×")</f>
        <v>×</v>
      </c>
      <c r="K8" s="6"/>
      <c r="L8" s="17" t="str">
        <f ca="1">IFERROR(__xludf.DUMMYFUNCTION("""COMPUTED_VALUE"""),"×")</f>
        <v>×</v>
      </c>
      <c r="M8" s="18"/>
      <c r="N8" s="9"/>
    </row>
    <row r="9" spans="1:14" ht="19.5" customHeight="1" x14ac:dyDescent="0.15">
      <c r="A9" s="70"/>
      <c r="B9" s="15" t="str">
        <f ca="1">IFERROR(__xludf.DUMMYFUNCTION("""COMPUTED_VALUE"""),"11 (Big Sur)")</f>
        <v>11 (Big Sur)</v>
      </c>
      <c r="C9" s="16"/>
      <c r="D9" s="16"/>
      <c r="E9" s="16"/>
      <c r="F9" s="16"/>
      <c r="G9" s="16"/>
      <c r="H9" s="16"/>
      <c r="I9" s="17" t="str">
        <f ca="1">IFERROR(__xludf.DUMMYFUNCTION("""COMPUTED_VALUE"""),"◎")</f>
        <v>◎</v>
      </c>
      <c r="J9" s="17" t="str">
        <f ca="1">IFERROR(__xludf.DUMMYFUNCTION("""COMPUTED_VALUE"""),"×")</f>
        <v>×</v>
      </c>
      <c r="K9" s="6"/>
      <c r="L9" s="17" t="str">
        <f ca="1">IFERROR(__xludf.DUMMYFUNCTION("""COMPUTED_VALUE"""),"◎")</f>
        <v>◎</v>
      </c>
      <c r="M9" s="18"/>
      <c r="N9" s="9"/>
    </row>
    <row r="10" spans="1:14" ht="19.5" customHeight="1" x14ac:dyDescent="0.15">
      <c r="A10" s="70"/>
      <c r="B10" s="15" t="str">
        <f ca="1">IFERROR(__xludf.DUMMYFUNCTION("""COMPUTED_VALUE"""),"12 (Monterey)")</f>
        <v>12 (Monterey)</v>
      </c>
      <c r="C10" s="6"/>
      <c r="D10" s="6"/>
      <c r="E10" s="6"/>
      <c r="F10" s="6"/>
      <c r="G10" s="6"/>
      <c r="H10" s="6"/>
      <c r="I10" s="17" t="str">
        <f ca="1">IFERROR(__xludf.DUMMYFUNCTION("""COMPUTED_VALUE"""),"◎")</f>
        <v>◎</v>
      </c>
      <c r="J10" s="17" t="str">
        <f ca="1">IFERROR(__xludf.DUMMYFUNCTION("""COMPUTED_VALUE"""),"×")</f>
        <v>×</v>
      </c>
      <c r="K10" s="6"/>
      <c r="L10" s="17" t="str">
        <f ca="1">IFERROR(__xludf.DUMMYFUNCTION("""COMPUTED_VALUE"""),"◎")</f>
        <v>◎</v>
      </c>
      <c r="M10" s="19"/>
      <c r="N10" s="9"/>
    </row>
    <row r="11" spans="1:14" ht="19.5" customHeight="1" x14ac:dyDescent="0.15">
      <c r="A11" s="70"/>
      <c r="B11" s="15" t="str">
        <f ca="1">IFERROR(__xludf.DUMMYFUNCTION("""COMPUTED_VALUE"""),"13 (Ventura)")</f>
        <v>13 (Ventura)</v>
      </c>
      <c r="C11" s="6"/>
      <c r="D11" s="6"/>
      <c r="E11" s="6"/>
      <c r="F11" s="6"/>
      <c r="G11" s="6"/>
      <c r="H11" s="6"/>
      <c r="I11" s="17" t="str">
        <f ca="1">IFERROR(__xludf.DUMMYFUNCTION("""COMPUTED_VALUE"""),"◎")</f>
        <v>◎</v>
      </c>
      <c r="J11" s="17" t="str">
        <f ca="1">IFERROR(__xludf.DUMMYFUNCTION("""COMPUTED_VALUE"""),"×")</f>
        <v>×</v>
      </c>
      <c r="K11" s="6"/>
      <c r="L11" s="17" t="str">
        <f ca="1">IFERROR(__xludf.DUMMYFUNCTION("""COMPUTED_VALUE"""),"◎")</f>
        <v>◎</v>
      </c>
      <c r="M11" s="18"/>
      <c r="N11" s="9"/>
    </row>
    <row r="12" spans="1:14" ht="19.5" customHeight="1" x14ac:dyDescent="0.15">
      <c r="A12" s="70"/>
      <c r="B12" s="15" t="str">
        <f ca="1">IFERROR(__xludf.DUMMYFUNCTION("""COMPUTED_VALUE"""),"14 (Sonoma)")</f>
        <v>14 (Sonoma)</v>
      </c>
      <c r="C12" s="6"/>
      <c r="D12" s="6"/>
      <c r="E12" s="6"/>
      <c r="F12" s="6"/>
      <c r="G12" s="6"/>
      <c r="H12" s="6"/>
      <c r="I12" s="17" t="str">
        <f ca="1">IFERROR(__xludf.DUMMYFUNCTION("""COMPUTED_VALUE"""),"◎")</f>
        <v>◎</v>
      </c>
      <c r="J12" s="17" t="str">
        <f ca="1">IFERROR(__xludf.DUMMYFUNCTION("""COMPUTED_VALUE"""),"×")</f>
        <v>×</v>
      </c>
      <c r="K12" s="6"/>
      <c r="L12" s="17" t="str">
        <f ca="1">IFERROR(__xludf.DUMMYFUNCTION("""COMPUTED_VALUE"""),"◎")</f>
        <v>◎</v>
      </c>
      <c r="M12" s="18"/>
      <c r="N12" s="9"/>
    </row>
    <row r="13" spans="1:14" ht="19.5" customHeight="1" x14ac:dyDescent="0.15">
      <c r="A13" s="70"/>
      <c r="B13" s="20" t="str">
        <f ca="1">IFERROR(__xludf.DUMMYFUNCTION("""COMPUTED_VALUE"""),"15 (Sequoia)")</f>
        <v>15 (Sequoia)</v>
      </c>
      <c r="C13" s="21"/>
      <c r="D13" s="21"/>
      <c r="E13" s="21"/>
      <c r="F13" s="21"/>
      <c r="G13" s="21"/>
      <c r="H13" s="21"/>
      <c r="I13" s="22" t="str">
        <f ca="1">IFERROR(__xludf.DUMMYFUNCTION("""COMPUTED_VALUE"""),"◎")</f>
        <v>◎</v>
      </c>
      <c r="J13" s="22" t="str">
        <f ca="1">IFERROR(__xludf.DUMMYFUNCTION("""COMPUTED_VALUE"""),"×")</f>
        <v>×</v>
      </c>
      <c r="K13" s="21"/>
      <c r="L13" s="22" t="str">
        <f ca="1">IFERROR(__xludf.DUMMYFUNCTION("""COMPUTED_VALUE"""),"◎")</f>
        <v>◎</v>
      </c>
      <c r="M13" s="52"/>
      <c r="N13" s="53"/>
    </row>
    <row r="14" spans="1:14" ht="19.5" customHeight="1" x14ac:dyDescent="0.15">
      <c r="A14" s="70"/>
      <c r="B14" s="20"/>
      <c r="C14" s="21"/>
      <c r="D14" s="21"/>
      <c r="E14" s="21"/>
      <c r="F14" s="21"/>
      <c r="G14" s="21"/>
      <c r="H14" s="21"/>
      <c r="I14" s="22"/>
      <c r="J14" s="22"/>
      <c r="K14" s="21"/>
      <c r="L14" s="22"/>
      <c r="M14" s="52"/>
      <c r="N14" s="53"/>
    </row>
    <row r="15" spans="1:14" ht="19.5" customHeight="1" x14ac:dyDescent="0.15">
      <c r="A15" s="70"/>
      <c r="B15" s="20"/>
      <c r="C15" s="21"/>
      <c r="D15" s="21"/>
      <c r="E15" s="21"/>
      <c r="F15" s="21"/>
      <c r="G15" s="21"/>
      <c r="H15" s="21"/>
      <c r="I15" s="22"/>
      <c r="J15" s="22"/>
      <c r="K15" s="21"/>
      <c r="L15" s="22"/>
      <c r="M15" s="52"/>
      <c r="N15" s="53"/>
    </row>
    <row r="16" spans="1:14" ht="19.5" customHeight="1" x14ac:dyDescent="0.15">
      <c r="A16" s="71"/>
      <c r="B16" s="20"/>
      <c r="C16" s="21"/>
      <c r="D16" s="21"/>
      <c r="E16" s="21"/>
      <c r="F16" s="21"/>
      <c r="G16" s="21"/>
      <c r="H16" s="21"/>
      <c r="I16" s="22"/>
      <c r="J16" s="22"/>
      <c r="K16" s="21"/>
      <c r="L16" s="22"/>
      <c r="M16" s="52"/>
      <c r="N16" s="53"/>
    </row>
    <row r="17" spans="1:14" ht="13" x14ac:dyDescent="0.15">
      <c r="A17" s="23" t="str">
        <f ca="1">IFERROR(__xludf.DUMMYFUNCTION("""COMPUTED_VALUE"""),"■補足説明")</f>
        <v>■補足説明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3" x14ac:dyDescent="0.15">
      <c r="A18" s="27" t="str">
        <f ca="1">IFERROR(__xludf.DUMMYFUNCTION("""COMPUTED_VALUE"""),"◎")</f>
        <v>◎</v>
      </c>
      <c r="B18" s="28" t="str">
        <f ca="1">IFERROR(__xludf.DUMMYFUNCTION("""COMPUTED_VALUE"""),"…表示対象環境です。問題なく表示されることを確認します。")</f>
        <v>…表示対象環境です。問題なく表示されることを確認します。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1:14" ht="13" x14ac:dyDescent="0.15">
      <c r="A19" s="27" t="str">
        <f ca="1">IFERROR(__xludf.DUMMYFUNCTION("""COMPUTED_VALUE"""),"×")</f>
        <v>×</v>
      </c>
      <c r="B19" s="28" t="str">
        <f ca="1">IFERROR(__xludf.DUMMYFUNCTION("""COMPUTED_VALUE"""),"…表示対象環境外、制作時に表示確認を行いません。")</f>
        <v>…表示対象環境外、制作時に表示確認を行いません。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</row>
    <row r="20" spans="1:14" ht="13" x14ac:dyDescent="0.15">
      <c r="A20" s="29" t="str">
        <f ca="1">IFERROR(__xludf.DUMMYFUNCTION("""COMPUTED_VALUE"""),"※最新版とは制作対応時のものとなります。")</f>
        <v>※最新版とは制作対応時のものとなります。</v>
      </c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</row>
    <row r="21" spans="1:14" ht="13" x14ac:dyDescent="0.15">
      <c r="A21" s="30" t="str">
        <f ca="1">IFERROR(__xludf.DUMMYFUNCTION("""COMPUTED_VALUE"""),"※斜線の入っている環境は、該当OSにはインストールすることができないブラウザバージョンです。")</f>
        <v>※斜線の入っている環境は、該当OSにはインストールすることができないブラウザバージョンです。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1"/>
      <c r="N21" s="33"/>
    </row>
    <row r="22" spans="1:14" ht="36.75" customHeight="1" x14ac:dyDescent="0.15">
      <c r="A22" s="34" t="str">
        <f ca="1">IFERROR(__xludf.DUMMYFUNCTION("""COMPUTED_VALUE"""),"文字サイズの可変対応")</f>
        <v>文字サイズの可変対応</v>
      </c>
      <c r="B22" s="35"/>
      <c r="C22" s="76" t="str">
        <f ca="1">IFERROR(__xludf.DUMMYFUNCTION("""COMPUTED_VALUE"""),"ブラウザ設定による文字拡大時のレイアウト")</f>
        <v>ブラウザ設定による文字拡大時のレイアウト</v>
      </c>
      <c r="D22" s="62"/>
      <c r="E22" s="62"/>
      <c r="F22" s="62"/>
      <c r="G22" s="62"/>
      <c r="H22" s="51"/>
      <c r="I22" s="77" t="str">
        <f ca="1">IFERROR(__xludf.DUMMYFUNCTION("""COMPUTED_VALUE"""),"確認しない")</f>
        <v>確認しない</v>
      </c>
      <c r="J22" s="62"/>
      <c r="K22" s="62"/>
      <c r="L22" s="62"/>
      <c r="M22" s="51"/>
      <c r="N22" s="9"/>
    </row>
    <row r="23" spans="1:14" ht="19.5" customHeight="1" x14ac:dyDescent="0.15">
      <c r="A23" s="36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9.5" customHeight="1" x14ac:dyDescent="0.15">
      <c r="A24" s="78" t="str">
        <f ca="1">IFERROR(__xludf.DUMMYFUNCTION("""COMPUTED_VALUE"""),"■スマートフォン")</f>
        <v>■スマートフォン</v>
      </c>
      <c r="B24" s="51"/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7"/>
    </row>
    <row r="25" spans="1:14" ht="19.5" customHeight="1" x14ac:dyDescent="0.15">
      <c r="A25" s="58" t="str">
        <f ca="1">IFERROR(__xludf.DUMMYFUNCTION("""COMPUTED_VALUE"""),"OS / ブラウザ")</f>
        <v>OS / ブラウザ</v>
      </c>
      <c r="B25" s="59"/>
      <c r="C25" s="61" t="str">
        <f ca="1">IFERROR(__xludf.DUMMYFUNCTION("""COMPUTED_VALUE"""),"Safari")</f>
        <v>Safari</v>
      </c>
      <c r="D25" s="51"/>
      <c r="E25" s="61" t="str">
        <f ca="1">IFERROR(__xludf.DUMMYFUNCTION("""COMPUTED_VALUE"""),"Default")</f>
        <v>Default</v>
      </c>
      <c r="F25" s="51"/>
      <c r="G25" s="61" t="str">
        <f ca="1">IFERROR(__xludf.DUMMYFUNCTION("""COMPUTED_VALUE"""),"Chrome")</f>
        <v>Chrome</v>
      </c>
      <c r="H25" s="51"/>
      <c r="I25" s="79" t="str">
        <f ca="1">IFERROR(__xludf.DUMMYFUNCTION("""COMPUTED_VALUE"""),"備考")</f>
        <v>備考</v>
      </c>
      <c r="J25" s="80"/>
      <c r="K25" s="80"/>
      <c r="L25" s="80"/>
      <c r="M25" s="80"/>
      <c r="N25" s="64"/>
    </row>
    <row r="26" spans="1:14" ht="13" x14ac:dyDescent="0.15">
      <c r="A26" s="60"/>
      <c r="B26" s="51"/>
      <c r="C26" s="72" t="str">
        <f ca="1">IFERROR(__xludf.DUMMYFUNCTION("""COMPUTED_VALUE"""),"最新")</f>
        <v>最新</v>
      </c>
      <c r="D26" s="51"/>
      <c r="E26" s="72" t="str">
        <f ca="1">IFERROR(__xludf.DUMMYFUNCTION("""COMPUTED_VALUE"""),"最新")</f>
        <v>最新</v>
      </c>
      <c r="F26" s="51"/>
      <c r="G26" s="72" t="str">
        <f ca="1">IFERROR(__xludf.DUMMYFUNCTION("""COMPUTED_VALUE"""),"最新")</f>
        <v>最新</v>
      </c>
      <c r="H26" s="51"/>
      <c r="I26" s="62"/>
      <c r="J26" s="62"/>
      <c r="K26" s="62"/>
      <c r="L26" s="62"/>
      <c r="M26" s="62"/>
      <c r="N26" s="65"/>
    </row>
    <row r="27" spans="1:14" ht="41.25" customHeight="1" x14ac:dyDescent="0.15">
      <c r="A27" s="73" t="str">
        <f ca="1">IFERROR(__xludf.DUMMYFUNCTION("""COMPUTED_VALUE"""),"iPhone
")</f>
        <v xml:space="preserve">iPhone
</v>
      </c>
      <c r="B27" s="10" t="str">
        <f ca="1">IFERROR(__xludf.DUMMYFUNCTION("""COMPUTED_VALUE"""),"iOS 7 〜")</f>
        <v>iOS 7 〜</v>
      </c>
      <c r="C27" s="74" t="str">
        <f ca="1">IFERROR(__xludf.DUMMYFUNCTION("""COMPUTED_VALUE"""),"×")</f>
        <v>×</v>
      </c>
      <c r="D27" s="51"/>
      <c r="E27" s="81"/>
      <c r="F27" s="53"/>
      <c r="G27" s="74" t="str">
        <f ca="1">IFERROR(__xludf.DUMMYFUNCTION("""COMPUTED_VALUE"""),"×")</f>
        <v>×</v>
      </c>
      <c r="H27" s="51"/>
      <c r="I27" s="82" t="str">
        <f ca="1">IFERROR(__xludf.DUMMYFUNCTION("""COMPUTED_VALUE"""),"【参考】
■ iPhone 6s ~")</f>
        <v>【参考】
■ iPhone 6s ~</v>
      </c>
      <c r="J27" s="80"/>
      <c r="K27" s="80"/>
      <c r="L27" s="80"/>
      <c r="M27" s="80"/>
      <c r="N27" s="59"/>
    </row>
    <row r="28" spans="1:14" ht="41.25" customHeight="1" x14ac:dyDescent="0.15">
      <c r="A28" s="68"/>
      <c r="B28" s="10" t="str">
        <f ca="1">IFERROR(__xludf.DUMMYFUNCTION("""COMPUTED_VALUE"""),"iOS 13 〜")</f>
        <v>iOS 13 〜</v>
      </c>
      <c r="C28" s="74" t="str">
        <f ca="1">IFERROR(__xludf.DUMMYFUNCTION("""COMPUTED_VALUE"""),"◎")</f>
        <v>◎</v>
      </c>
      <c r="D28" s="51"/>
      <c r="E28" s="81"/>
      <c r="F28" s="53"/>
      <c r="G28" s="74" t="str">
        <f ca="1">IFERROR(__xludf.DUMMYFUNCTION("""COMPUTED_VALUE"""),"◎")</f>
        <v>◎</v>
      </c>
      <c r="H28" s="51"/>
      <c r="I28" s="62"/>
      <c r="J28" s="62"/>
      <c r="K28" s="62"/>
      <c r="L28" s="62"/>
      <c r="M28" s="62"/>
      <c r="N28" s="51"/>
    </row>
    <row r="29" spans="1:14" ht="41.25" customHeight="1" x14ac:dyDescent="0.15">
      <c r="A29" s="66" t="str">
        <f ca="1">IFERROR(__xludf.DUMMYFUNCTION("""COMPUTED_VALUE"""),"Android")</f>
        <v>Android</v>
      </c>
      <c r="B29" s="37" t="str">
        <f ca="1">IFERROR(__xludf.DUMMYFUNCTION("""COMPUTED_VALUE"""),"4.0 〜")</f>
        <v>4.0 〜</v>
      </c>
      <c r="C29" s="75"/>
      <c r="D29" s="53"/>
      <c r="E29" s="74" t="str">
        <f ca="1">IFERROR(__xludf.DUMMYFUNCTION("""COMPUTED_VALUE"""),"×")</f>
        <v>×</v>
      </c>
      <c r="F29" s="51"/>
      <c r="G29" s="74" t="str">
        <f ca="1">IFERROR(__xludf.DUMMYFUNCTION("""COMPUTED_VALUE"""),"×")</f>
        <v>×</v>
      </c>
      <c r="H29" s="51"/>
      <c r="I29" s="86"/>
      <c r="J29" s="80"/>
      <c r="K29" s="80"/>
      <c r="L29" s="80"/>
      <c r="M29" s="80"/>
      <c r="N29" s="59"/>
    </row>
    <row r="30" spans="1:14" ht="41.25" customHeight="1" x14ac:dyDescent="0.15">
      <c r="A30" s="68"/>
      <c r="B30" s="10" t="str">
        <f ca="1">IFERROR(__xludf.DUMMYFUNCTION("""COMPUTED_VALUE"""),"12 〜")</f>
        <v>12 〜</v>
      </c>
      <c r="C30" s="75"/>
      <c r="D30" s="53"/>
      <c r="E30" s="74" t="str">
        <f ca="1">IFERROR(__xludf.DUMMYFUNCTION("""COMPUTED_VALUE"""),"×")</f>
        <v>×</v>
      </c>
      <c r="F30" s="51"/>
      <c r="G30" s="74" t="str">
        <f ca="1">IFERROR(__xludf.DUMMYFUNCTION("""COMPUTED_VALUE"""),"◎")</f>
        <v>◎</v>
      </c>
      <c r="H30" s="51"/>
      <c r="I30" s="62"/>
      <c r="J30" s="62"/>
      <c r="K30" s="62"/>
      <c r="L30" s="62"/>
      <c r="M30" s="62"/>
      <c r="N30" s="51"/>
    </row>
    <row r="31" spans="1:14" ht="19.5" customHeight="1" x14ac:dyDescent="0.15">
      <c r="A31" s="23" t="str">
        <f ca="1">IFERROR(__xludf.DUMMYFUNCTION("""COMPUTED_VALUE"""),"■補足説明")</f>
        <v>■補足説明</v>
      </c>
      <c r="B31" s="24"/>
      <c r="C31" s="25"/>
      <c r="D31" s="25"/>
      <c r="E31" s="24"/>
      <c r="F31" s="24"/>
      <c r="G31" s="24"/>
      <c r="H31" s="24"/>
      <c r="I31" s="25"/>
      <c r="J31" s="25"/>
      <c r="K31" s="25"/>
      <c r="L31" s="25"/>
      <c r="M31" s="25"/>
      <c r="N31" s="26"/>
    </row>
    <row r="32" spans="1:14" ht="19.5" customHeight="1" x14ac:dyDescent="0.15">
      <c r="A32" s="27" t="str">
        <f ca="1">IFERROR(__xludf.DUMMYFUNCTION("""COMPUTED_VALUE"""),"◎")</f>
        <v>◎</v>
      </c>
      <c r="B32" s="28" t="str">
        <f ca="1">IFERROR(__xludf.DUMMYFUNCTION("""COMPUTED_VALUE"""),"…表示対象環境です。問題なく表示されることを確認します。")</f>
        <v>…表示対象環境です。問題なく表示されることを確認します。</v>
      </c>
      <c r="C32" s="25"/>
      <c r="D32" s="25"/>
      <c r="E32" s="24"/>
      <c r="F32" s="24"/>
      <c r="G32" s="24"/>
      <c r="H32" s="24"/>
      <c r="I32" s="25"/>
      <c r="J32" s="25"/>
      <c r="K32" s="25"/>
      <c r="L32" s="25"/>
      <c r="M32" s="25"/>
      <c r="N32" s="26"/>
    </row>
    <row r="33" spans="1:14" ht="19.5" customHeight="1" x14ac:dyDescent="0.15">
      <c r="A33" s="27" t="str">
        <f ca="1">IFERROR(__xludf.DUMMYFUNCTION("""COMPUTED_VALUE"""),"×")</f>
        <v>×</v>
      </c>
      <c r="B33" s="28" t="str">
        <f ca="1">IFERROR(__xludf.DUMMYFUNCTION("""COMPUTED_VALUE"""),"…表示対象環境外、制作時に表示確認を行いません。")</f>
        <v>…表示対象環境外、制作時に表示確認を行いません。</v>
      </c>
      <c r="C33" s="25"/>
      <c r="D33" s="25"/>
      <c r="E33" s="24"/>
      <c r="F33" s="24"/>
      <c r="G33" s="24"/>
      <c r="H33" s="24"/>
      <c r="I33" s="25"/>
      <c r="J33" s="25"/>
      <c r="K33" s="25"/>
      <c r="L33" s="25"/>
      <c r="M33" s="25"/>
      <c r="N33" s="26"/>
    </row>
    <row r="34" spans="1:14" ht="19.5" customHeight="1" x14ac:dyDescent="0.15">
      <c r="A34" s="29" t="str">
        <f ca="1">IFERROR(__xludf.DUMMYFUNCTION("""COMPUTED_VALUE"""),"※最新版とは制作対応時のものとなります。")</f>
        <v>※最新版とは制作対応時のものとなります。</v>
      </c>
      <c r="B34" s="28"/>
      <c r="C34" s="25"/>
      <c r="D34" s="25"/>
      <c r="E34" s="24"/>
      <c r="F34" s="24"/>
      <c r="G34" s="24"/>
      <c r="H34" s="24"/>
      <c r="I34" s="25"/>
      <c r="J34" s="25"/>
      <c r="K34" s="25"/>
      <c r="L34" s="25"/>
      <c r="M34" s="25"/>
      <c r="N34" s="26"/>
    </row>
    <row r="35" spans="1:14" ht="19.5" customHeight="1" x14ac:dyDescent="0.15">
      <c r="A35" s="30" t="str">
        <f ca="1">IFERROR(__xludf.DUMMYFUNCTION("""COMPUTED_VALUE"""),"※斜線の入っている環境は、該当OSにはインストールすることができないブラウザバージョンです。")</f>
        <v>※斜線の入っている環境は、該当OSにはインストールすることができないブラウザバージョンです。</v>
      </c>
      <c r="B35" s="31"/>
      <c r="C35" s="32"/>
      <c r="D35" s="32"/>
      <c r="E35" s="31"/>
      <c r="F35" s="31"/>
      <c r="G35" s="31"/>
      <c r="H35" s="31"/>
      <c r="I35" s="32"/>
      <c r="J35" s="32"/>
      <c r="K35" s="32"/>
      <c r="L35" s="32"/>
      <c r="M35" s="31"/>
      <c r="N35" s="33"/>
    </row>
    <row r="36" spans="1:14" ht="19.5" customHeight="1" x14ac:dyDescent="0.15">
      <c r="A36" s="38"/>
      <c r="B36" s="39"/>
      <c r="C36" s="84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51"/>
    </row>
    <row r="37" spans="1:14" ht="19.5" customHeight="1" x14ac:dyDescent="0.15">
      <c r="A37" s="38" t="str">
        <f ca="1">IFERROR(__xludf.DUMMYFUNCTION("""COMPUTED_VALUE"""),"文字サイズの可変対応")</f>
        <v>文字サイズの可変対応</v>
      </c>
      <c r="B37" s="39"/>
      <c r="C37" s="83" t="str">
        <f ca="1">IFERROR(__xludf.DUMMYFUNCTION("""COMPUTED_VALUE"""),"文字拡大時のレイアウト")</f>
        <v>文字拡大時のレイアウト</v>
      </c>
      <c r="D37" s="62"/>
      <c r="E37" s="62"/>
      <c r="F37" s="62"/>
      <c r="G37" s="62"/>
      <c r="H37" s="51"/>
      <c r="I37" s="84" t="str">
        <f ca="1">IFERROR(__xludf.DUMMYFUNCTION("""COMPUTED_VALUE"""),"確認しない")</f>
        <v>確認しない</v>
      </c>
      <c r="J37" s="62"/>
      <c r="K37" s="62"/>
      <c r="L37" s="62"/>
      <c r="M37" s="62"/>
      <c r="N37" s="51"/>
    </row>
    <row r="38" spans="1:14" ht="13" x14ac:dyDescent="0.15">
      <c r="A38" s="38" t="str">
        <f ca="1">IFERROR(__xludf.DUMMYFUNCTION("""COMPUTED_VALUE"""),"ランドスケープ対応")</f>
        <v>ランドスケープ対応</v>
      </c>
      <c r="B38" s="39"/>
      <c r="C38" s="84" t="str">
        <f ca="1">IFERROR(__xludf.DUMMYFUNCTION("""COMPUTED_VALUE"""),"ランドスケープでも、問題なく表示されるようにする（NG例：ランドスケープにすると背景が途中で切れる）")</f>
        <v>ランドスケープでも、問題なく表示されるようにする（NG例：ランドスケープにすると背景が途中で切れる）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51"/>
    </row>
    <row r="39" spans="1:14" ht="13" x14ac:dyDescent="0.15">
      <c r="A39" s="38" t="str">
        <f ca="1">IFERROR(__xludf.DUMMYFUNCTION("""COMPUTED_VALUE"""),"その他")</f>
        <v>その他</v>
      </c>
      <c r="B39" s="39"/>
      <c r="C39" s="87" t="str">
        <f ca="1">IFERROR(__xludf.DUMMYFUNCTION("""COMPUTED_VALUE"""),"iPhone5（320px）サイズは、対応対象外・別途料金")</f>
        <v>iPhone5（320px）サイズは、対応対象外・別途料金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9"/>
    </row>
    <row r="40" spans="1:14" ht="13" x14ac:dyDescent="0.15">
      <c r="A40" s="40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13" x14ac:dyDescent="0.15">
      <c r="A41" s="78" t="str">
        <f ca="1">IFERROR(__xludf.DUMMYFUNCTION("""COMPUTED_VALUE"""),"■タブレット")</f>
        <v>■タブレット</v>
      </c>
      <c r="B41" s="51"/>
      <c r="C41" s="90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91"/>
    </row>
    <row r="42" spans="1:14" ht="13" x14ac:dyDescent="0.15">
      <c r="A42" s="58" t="str">
        <f ca="1">IFERROR(__xludf.DUMMYFUNCTION("""COMPUTED_VALUE"""),"OS / ブラウザ")</f>
        <v>OS / ブラウザ</v>
      </c>
      <c r="B42" s="59"/>
      <c r="C42" s="61" t="str">
        <f ca="1">IFERROR(__xludf.DUMMYFUNCTION("""COMPUTED_VALUE"""),"Safari")</f>
        <v>Safari</v>
      </c>
      <c r="D42" s="51"/>
      <c r="E42" s="61" t="str">
        <f ca="1">IFERROR(__xludf.DUMMYFUNCTION("""COMPUTED_VALUE"""),"Default")</f>
        <v>Default</v>
      </c>
      <c r="F42" s="51"/>
      <c r="G42" s="61" t="str">
        <f ca="1">IFERROR(__xludf.DUMMYFUNCTION("""COMPUTED_VALUE"""),"Chrome")</f>
        <v>Chrome</v>
      </c>
      <c r="H42" s="51"/>
      <c r="I42" s="63" t="str">
        <f ca="1">IFERROR(__xludf.DUMMYFUNCTION("""COMPUTED_VALUE"""),"備考")</f>
        <v>備考</v>
      </c>
      <c r="J42" s="80"/>
      <c r="K42" s="80"/>
      <c r="L42" s="80"/>
      <c r="M42" s="80"/>
      <c r="N42" s="64"/>
    </row>
    <row r="43" spans="1:14" ht="13" x14ac:dyDescent="0.15">
      <c r="A43" s="60"/>
      <c r="B43" s="51"/>
      <c r="C43" s="72" t="str">
        <f ca="1">IFERROR(__xludf.DUMMYFUNCTION("""COMPUTED_VALUE"""),"最新")</f>
        <v>最新</v>
      </c>
      <c r="D43" s="51"/>
      <c r="E43" s="72" t="str">
        <f ca="1">IFERROR(__xludf.DUMMYFUNCTION("""COMPUTED_VALUE"""),"最新")</f>
        <v>最新</v>
      </c>
      <c r="F43" s="51"/>
      <c r="G43" s="72" t="str">
        <f ca="1">IFERROR(__xludf.DUMMYFUNCTION("""COMPUTED_VALUE"""),"最新")</f>
        <v>最新</v>
      </c>
      <c r="H43" s="51"/>
      <c r="I43" s="62"/>
      <c r="J43" s="62"/>
      <c r="K43" s="62"/>
      <c r="L43" s="62"/>
      <c r="M43" s="62"/>
      <c r="N43" s="65"/>
    </row>
    <row r="44" spans="1:14" ht="20.25" customHeight="1" x14ac:dyDescent="0.15">
      <c r="A44" s="97" t="str">
        <f ca="1">IFERROR(__xludf.DUMMYFUNCTION("""COMPUTED_VALUE"""),"iOS
iPadOS")</f>
        <v>iOS
iPadOS</v>
      </c>
      <c r="B44" s="10" t="str">
        <f ca="1">IFERROR(__xludf.DUMMYFUNCTION("""COMPUTED_VALUE"""),"iPadOS 7 〜 iPadOS 12")</f>
        <v>iPadOS 7 〜 iPadOS 12</v>
      </c>
      <c r="C44" s="74" t="str">
        <f ca="1">IFERROR(__xludf.DUMMYFUNCTION("""COMPUTED_VALUE"""),"×")</f>
        <v>×</v>
      </c>
      <c r="D44" s="51"/>
      <c r="E44" s="92"/>
      <c r="F44" s="53"/>
      <c r="G44" s="74" t="str">
        <f ca="1">IFERROR(__xludf.DUMMYFUNCTION("""COMPUTED_VALUE"""),"×")</f>
        <v>×</v>
      </c>
      <c r="H44" s="51"/>
      <c r="I44" s="93"/>
      <c r="J44" s="53"/>
      <c r="K44" s="41"/>
      <c r="L44" s="41"/>
      <c r="M44" s="41"/>
      <c r="N44" s="42"/>
    </row>
    <row r="45" spans="1:14" ht="19.5" customHeight="1" x14ac:dyDescent="0.15">
      <c r="A45" s="68"/>
      <c r="B45" s="10" t="str">
        <f ca="1">IFERROR(__xludf.DUMMYFUNCTION("""COMPUTED_VALUE"""),"iPadOS 13~")</f>
        <v>iPadOS 13~</v>
      </c>
      <c r="C45" s="74" t="str">
        <f ca="1">IFERROR(__xludf.DUMMYFUNCTION("""COMPUTED_VALUE"""),"◎")</f>
        <v>◎</v>
      </c>
      <c r="D45" s="51"/>
      <c r="E45" s="98"/>
      <c r="F45" s="53"/>
      <c r="G45" s="74" t="str">
        <f ca="1">IFERROR(__xludf.DUMMYFUNCTION("""COMPUTED_VALUE"""),"×")</f>
        <v>×</v>
      </c>
      <c r="H45" s="51"/>
      <c r="I45" s="94"/>
      <c r="J45" s="53"/>
      <c r="K45" s="41"/>
      <c r="L45" s="41"/>
      <c r="M45" s="41"/>
      <c r="N45" s="42"/>
    </row>
    <row r="46" spans="1:14" ht="19.5" customHeight="1" x14ac:dyDescent="0.15">
      <c r="A46" s="66" t="str">
        <f ca="1">IFERROR(__xludf.DUMMYFUNCTION("""COMPUTED_VALUE"""),"Android")</f>
        <v>Android</v>
      </c>
      <c r="B46" s="10" t="str">
        <f ca="1">IFERROR(__xludf.DUMMYFUNCTION("""COMPUTED_VALUE"""),"4.0〜9.x")</f>
        <v>4.0〜9.x</v>
      </c>
      <c r="C46" s="92"/>
      <c r="D46" s="53"/>
      <c r="E46" s="74" t="str">
        <f ca="1">IFERROR(__xludf.DUMMYFUNCTION("""COMPUTED_VALUE"""),"×")</f>
        <v>×</v>
      </c>
      <c r="F46" s="51"/>
      <c r="G46" s="74" t="str">
        <f ca="1">IFERROR(__xludf.DUMMYFUNCTION("""COMPUTED_VALUE"""),"×")</f>
        <v>×</v>
      </c>
      <c r="H46" s="51"/>
      <c r="I46" s="99"/>
      <c r="J46" s="96"/>
      <c r="K46" s="100"/>
      <c r="L46" s="101"/>
      <c r="M46" s="101"/>
      <c r="N46" s="96"/>
    </row>
    <row r="47" spans="1:14" ht="19.5" customHeight="1" x14ac:dyDescent="0.15">
      <c r="A47" s="68"/>
      <c r="B47" s="10" t="str">
        <f ca="1">IFERROR(__xludf.DUMMYFUNCTION("""COMPUTED_VALUE"""),"12〜")</f>
        <v>12〜</v>
      </c>
      <c r="C47" s="98"/>
      <c r="D47" s="53"/>
      <c r="E47" s="74" t="str">
        <f ca="1">IFERROR(__xludf.DUMMYFUNCTION("""COMPUTED_VALUE"""),"×")</f>
        <v>×</v>
      </c>
      <c r="F47" s="51"/>
      <c r="G47" s="74" t="str">
        <f ca="1">IFERROR(__xludf.DUMMYFUNCTION("""COMPUTED_VALUE"""),"◎")</f>
        <v>◎</v>
      </c>
      <c r="H47" s="51"/>
      <c r="I47" s="62"/>
      <c r="J47" s="51"/>
      <c r="K47" s="60"/>
      <c r="L47" s="62"/>
      <c r="M47" s="62"/>
      <c r="N47" s="51"/>
    </row>
    <row r="48" spans="1:14" ht="19.5" customHeight="1" x14ac:dyDescent="0.15">
      <c r="A48" s="23" t="str">
        <f ca="1">IFERROR(__xludf.DUMMYFUNCTION("""COMPUTED_VALUE"""),"■補足説明")</f>
        <v>■補足説明</v>
      </c>
      <c r="B48" s="24"/>
      <c r="C48" s="24"/>
      <c r="D48" s="24"/>
      <c r="E48" s="25"/>
      <c r="F48" s="25"/>
      <c r="G48" s="24"/>
      <c r="H48" s="24"/>
      <c r="I48" s="25"/>
      <c r="J48" s="25"/>
      <c r="K48" s="25"/>
      <c r="L48" s="25"/>
      <c r="M48" s="25"/>
      <c r="N48" s="26"/>
    </row>
    <row r="49" spans="1:14" ht="19.5" customHeight="1" x14ac:dyDescent="0.15">
      <c r="A49" s="27" t="str">
        <f ca="1">IFERROR(__xludf.DUMMYFUNCTION("""COMPUTED_VALUE"""),"◎")</f>
        <v>◎</v>
      </c>
      <c r="B49" s="28" t="str">
        <f ca="1">IFERROR(__xludf.DUMMYFUNCTION("""COMPUTED_VALUE"""),"…表示対象環境です。問題なく表示されることを確認します。")</f>
        <v>…表示対象環境です。問題なく表示されることを確認します。</v>
      </c>
      <c r="C49" s="24"/>
      <c r="D49" s="24"/>
      <c r="E49" s="25"/>
      <c r="F49" s="25"/>
      <c r="G49" s="24"/>
      <c r="H49" s="24"/>
      <c r="I49" s="25"/>
      <c r="J49" s="25"/>
      <c r="K49" s="25"/>
      <c r="L49" s="25"/>
      <c r="M49" s="25"/>
      <c r="N49" s="26"/>
    </row>
    <row r="50" spans="1:14" ht="19.5" customHeight="1" x14ac:dyDescent="0.15">
      <c r="A50" s="27" t="str">
        <f ca="1">IFERROR(__xludf.DUMMYFUNCTION("""COMPUTED_VALUE"""),"×")</f>
        <v>×</v>
      </c>
      <c r="B50" s="28" t="str">
        <f ca="1">IFERROR(__xludf.DUMMYFUNCTION("""COMPUTED_VALUE"""),"…表示対象環境外、制作時に表示確認を行いません。")</f>
        <v>…表示対象環境外、制作時に表示確認を行いません。</v>
      </c>
      <c r="C50" s="24"/>
      <c r="D50" s="24"/>
      <c r="E50" s="25"/>
      <c r="F50" s="25"/>
      <c r="G50" s="24"/>
      <c r="H50" s="24"/>
      <c r="I50" s="25"/>
      <c r="J50" s="25"/>
      <c r="K50" s="25"/>
      <c r="L50" s="25"/>
      <c r="M50" s="25"/>
      <c r="N50" s="26"/>
    </row>
    <row r="51" spans="1:14" ht="19.5" customHeight="1" x14ac:dyDescent="0.15">
      <c r="A51" s="29" t="str">
        <f ca="1">IFERROR(__xludf.DUMMYFUNCTION("""COMPUTED_VALUE"""),"※最新版とは制作対応時のものとなります。")</f>
        <v>※最新版とは制作対応時のものとなります。</v>
      </c>
      <c r="B51" s="28"/>
      <c r="C51" s="24"/>
      <c r="D51" s="24"/>
      <c r="E51" s="25"/>
      <c r="F51" s="25"/>
      <c r="G51" s="24"/>
      <c r="H51" s="24"/>
      <c r="I51" s="25"/>
      <c r="J51" s="25"/>
      <c r="K51" s="25"/>
      <c r="L51" s="25"/>
      <c r="M51" s="25"/>
      <c r="N51" s="26"/>
    </row>
    <row r="52" spans="1:14" ht="19.5" customHeight="1" x14ac:dyDescent="0.15">
      <c r="A52" s="30" t="str">
        <f ca="1">IFERROR(__xludf.DUMMYFUNCTION("""COMPUTED_VALUE"""),"※斜線の入っている環境は、該当OSにはインストールすることができないブラウザバージョンです。")</f>
        <v>※斜線の入っている環境は、該当OSにはインストールすることができないブラウザバージョンです。</v>
      </c>
      <c r="B52" s="31"/>
      <c r="C52" s="31"/>
      <c r="D52" s="31"/>
      <c r="E52" s="31"/>
      <c r="F52" s="31"/>
      <c r="G52" s="31"/>
      <c r="H52" s="31"/>
      <c r="I52" s="32"/>
      <c r="J52" s="32"/>
      <c r="K52" s="31"/>
      <c r="L52" s="31"/>
      <c r="M52" s="31"/>
      <c r="N52" s="33"/>
    </row>
    <row r="53" spans="1:14" ht="19.5" customHeight="1" x14ac:dyDescent="0.15">
      <c r="A53" s="43" t="str">
        <f ca="1">IFERROR(__xludf.DUMMYFUNCTION("""COMPUTED_VALUE"""),"文字サイズの可変対応")</f>
        <v>文字サイズの可変対応</v>
      </c>
      <c r="B53" s="39"/>
      <c r="C53" s="83" t="str">
        <f ca="1">IFERROR(__xludf.DUMMYFUNCTION("""COMPUTED_VALUE"""),"文字拡大時のレイアウト")</f>
        <v>文字拡大時のレイアウト</v>
      </c>
      <c r="D53" s="62"/>
      <c r="E53" s="62"/>
      <c r="F53" s="62"/>
      <c r="G53" s="62"/>
      <c r="H53" s="51"/>
      <c r="I53" s="84" t="str">
        <f ca="1">IFERROR(__xludf.DUMMYFUNCTION("""COMPUTED_VALUE"""),"確認しない")</f>
        <v>確認しない</v>
      </c>
      <c r="J53" s="62"/>
      <c r="K53" s="62"/>
      <c r="L53" s="62"/>
      <c r="M53" s="62"/>
      <c r="N53" s="51"/>
    </row>
    <row r="54" spans="1:14" ht="19.5" customHeight="1" x14ac:dyDescent="0.15">
      <c r="A54" s="40"/>
      <c r="B54" s="31"/>
      <c r="C54" s="31"/>
      <c r="D54" s="31"/>
      <c r="E54" s="31"/>
      <c r="F54" s="31"/>
      <c r="G54" s="31"/>
      <c r="H54" s="31"/>
      <c r="I54" s="32"/>
      <c r="J54" s="32"/>
      <c r="K54" s="31"/>
      <c r="L54" s="31"/>
      <c r="M54" s="31"/>
      <c r="N54" s="31"/>
    </row>
    <row r="55" spans="1:14" ht="13" x14ac:dyDescent="0.15">
      <c r="A55" s="78" t="str">
        <f ca="1">IFERROR(__xludf.DUMMYFUNCTION("""COMPUTED_VALUE"""),"■HTML/CSS/JS")</f>
        <v>■HTML/CSS/JS</v>
      </c>
      <c r="B55" s="5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ht="13" x14ac:dyDescent="0.15">
      <c r="A56" s="43" t="str">
        <f ca="1">IFERROR(__xludf.DUMMYFUNCTION("""COMPUTED_VALUE"""),"doctype")</f>
        <v>doctype</v>
      </c>
      <c r="B56" s="39"/>
      <c r="C56" s="84" t="str">
        <f ca="1">IFERROR(__xludf.DUMMYFUNCTION("""COMPUTED_VALUE"""),"HTML5")</f>
        <v>HTML5</v>
      </c>
      <c r="D56" s="62"/>
      <c r="E56" s="62"/>
      <c r="F56" s="62"/>
      <c r="G56" s="62"/>
      <c r="H56" s="62"/>
      <c r="I56" s="62"/>
      <c r="J56" s="62"/>
      <c r="K56" s="62"/>
      <c r="L56" s="62"/>
      <c r="M56" s="51"/>
      <c r="N56" s="9"/>
    </row>
    <row r="57" spans="1:14" ht="13" x14ac:dyDescent="0.15">
      <c r="A57" s="43" t="str">
        <f ca="1">IFERROR(__xludf.DUMMYFUNCTION("""COMPUTED_VALUE"""),"encode")</f>
        <v>encode</v>
      </c>
      <c r="B57" s="39"/>
      <c r="C57" s="84" t="str">
        <f ca="1">IFERROR(__xludf.DUMMYFUNCTION("""COMPUTED_VALUE"""),"UTF-8")</f>
        <v>UTF-8</v>
      </c>
      <c r="D57" s="62"/>
      <c r="E57" s="62"/>
      <c r="F57" s="62"/>
      <c r="G57" s="62"/>
      <c r="H57" s="62"/>
      <c r="I57" s="62"/>
      <c r="J57" s="62"/>
      <c r="K57" s="62"/>
      <c r="L57" s="62"/>
      <c r="M57" s="51"/>
      <c r="N57" s="9"/>
    </row>
    <row r="58" spans="1:14" ht="13" x14ac:dyDescent="0.15">
      <c r="A58" s="43" t="str">
        <f ca="1">IFERROR(__xludf.DUMMYFUNCTION("""COMPUTED_VALUE"""),"break code")</f>
        <v>break code</v>
      </c>
      <c r="B58" s="39"/>
      <c r="C58" s="84" t="str">
        <f ca="1">IFERROR(__xludf.DUMMYFUNCTION("""COMPUTED_VALUE"""),"CR+LF")</f>
        <v>CR+LF</v>
      </c>
      <c r="D58" s="62"/>
      <c r="E58" s="62"/>
      <c r="F58" s="62"/>
      <c r="G58" s="62"/>
      <c r="H58" s="62"/>
      <c r="I58" s="62"/>
      <c r="J58" s="62"/>
      <c r="K58" s="62"/>
      <c r="L58" s="62"/>
      <c r="M58" s="51"/>
      <c r="N58" s="9"/>
    </row>
    <row r="59" spans="1:14" ht="13" x14ac:dyDescent="0.15">
      <c r="A59" s="43" t="str">
        <f ca="1">IFERROR(__xludf.DUMMYFUNCTION("""COMPUTED_VALUE"""),"CSS")</f>
        <v>CSS</v>
      </c>
      <c r="B59" s="39"/>
      <c r="C59" s="84" t="str">
        <f ca="1">IFERROR(__xludf.DUMMYFUNCTION("""COMPUTED_VALUE"""),"CSS3")</f>
        <v>CSS3</v>
      </c>
      <c r="D59" s="62"/>
      <c r="E59" s="62"/>
      <c r="F59" s="62"/>
      <c r="G59" s="62"/>
      <c r="H59" s="62"/>
      <c r="I59" s="62"/>
      <c r="J59" s="62"/>
      <c r="K59" s="62"/>
      <c r="L59" s="62"/>
      <c r="M59" s="51"/>
      <c r="N59" s="45" t="str">
        <f ca="1">IFERROR(__xludf.DUMMYFUNCTION("""COMPUTED_VALUE"""),"対応ブラウザ準拠")</f>
        <v>対応ブラウザ準拠</v>
      </c>
    </row>
    <row r="60" spans="1:14" ht="19.5" customHeight="1" x14ac:dyDescent="0.15">
      <c r="A60" s="95" t="str">
        <f ca="1">IFERROR(__xludf.DUMMYFUNCTION("""COMPUTED_VALUE"""),"JavaScript")</f>
        <v>JavaScript</v>
      </c>
      <c r="B60" s="96"/>
      <c r="C60" s="83" t="str">
        <f ca="1">IFERROR(__xludf.DUMMYFUNCTION("""COMPUTED_VALUE"""),"バージョン")</f>
        <v>バージョン</v>
      </c>
      <c r="D60" s="62"/>
      <c r="E60" s="62"/>
      <c r="F60" s="62"/>
      <c r="G60" s="62"/>
      <c r="H60" s="51"/>
      <c r="I60" s="84" t="str">
        <f ca="1">IFERROR(__xludf.DUMMYFUNCTION("""COMPUTED_VALUE"""),"ES6
jQuery 3.6.x以上")</f>
        <v>ES6
jQuery 3.6.x以上</v>
      </c>
      <c r="J60" s="62"/>
      <c r="K60" s="62"/>
      <c r="L60" s="62"/>
      <c r="M60" s="51"/>
      <c r="N60" s="45" t="str">
        <f ca="1">IFERROR(__xludf.DUMMYFUNCTION("""COMPUTED_VALUE"""),"対応ブラウザ準拠")</f>
        <v>対応ブラウザ準拠</v>
      </c>
    </row>
    <row r="61" spans="1:14" ht="16.5" customHeight="1" x14ac:dyDescent="0.15">
      <c r="A61" s="60"/>
      <c r="B61" s="51"/>
      <c r="C61" s="83" t="str">
        <f ca="1">IFERROR(__xludf.DUMMYFUNCTION("""COMPUTED_VALUE"""),"JavaScript off時の対応")</f>
        <v>JavaScript off時の対応</v>
      </c>
      <c r="D61" s="62"/>
      <c r="E61" s="62"/>
      <c r="F61" s="62"/>
      <c r="G61" s="62"/>
      <c r="H61" s="51"/>
      <c r="I61" s="84" t="str">
        <f ca="1">IFERROR(__xludf.DUMMYFUNCTION("""COMPUTED_VALUE"""),"なし")</f>
        <v>なし</v>
      </c>
      <c r="J61" s="62"/>
      <c r="K61" s="62"/>
      <c r="L61" s="62"/>
      <c r="M61" s="51"/>
      <c r="N61" s="9"/>
    </row>
    <row r="62" spans="1:14" ht="19.5" customHeight="1" x14ac:dyDescent="0.15">
      <c r="A62" s="43" t="str">
        <f ca="1">IFERROR(__xludf.DUMMYFUNCTION("""COMPUTED_VALUE"""),"ファイル命名規則")</f>
        <v>ファイル命名規則</v>
      </c>
      <c r="B62" s="39"/>
      <c r="C62" s="85" t="str">
        <f ca="1">IFERROR(__xludf.DUMMYFUNCTION("""COMPUTED_VALUE"""),"なし")</f>
        <v>なし</v>
      </c>
      <c r="D62" s="62"/>
      <c r="E62" s="62"/>
      <c r="F62" s="62"/>
      <c r="G62" s="62"/>
      <c r="H62" s="62"/>
      <c r="I62" s="62"/>
      <c r="J62" s="62"/>
      <c r="K62" s="62"/>
      <c r="L62" s="62"/>
      <c r="M62" s="51"/>
      <c r="N62" s="9"/>
    </row>
    <row r="63" spans="1:14" ht="19.5" customHeight="1" x14ac:dyDescent="0.15">
      <c r="A63" s="43" t="str">
        <f ca="1">IFERROR(__xludf.DUMMYFUNCTION("""COMPUTED_VALUE"""),"印刷用CSS")</f>
        <v>印刷用CSS</v>
      </c>
      <c r="B63" s="46"/>
      <c r="C63" s="84" t="str">
        <f ca="1">IFERROR(__xludf.DUMMYFUNCTION("""COMPUTED_VALUE"""),"なし")</f>
        <v>なし</v>
      </c>
      <c r="D63" s="62"/>
      <c r="E63" s="62"/>
      <c r="F63" s="62"/>
      <c r="G63" s="62"/>
      <c r="H63" s="62"/>
      <c r="I63" s="62"/>
      <c r="J63" s="62"/>
      <c r="K63" s="62"/>
      <c r="L63" s="62"/>
      <c r="M63" s="51"/>
      <c r="N63" s="47" t="str">
        <f ca="1">IFERROR(__xludf.DUMMYFUNCTION("""COMPUTED_VALUE"""),"対応時は別途費用")</f>
        <v>対応時は別途費用</v>
      </c>
    </row>
    <row r="64" spans="1:14" ht="19.5" customHeight="1" x14ac:dyDescent="0.15">
      <c r="A64" s="43" t="str">
        <f ca="1">IFERROR(__xludf.DUMMYFUNCTION("""COMPUTED_VALUE"""),"インデント")</f>
        <v>インデント</v>
      </c>
      <c r="B64" s="46"/>
      <c r="C64" s="84" t="str">
        <f ca="1">IFERROR(__xludf.DUMMYFUNCTION("""COMPUTED_VALUE"""),"tab")</f>
        <v>tab</v>
      </c>
      <c r="D64" s="62"/>
      <c r="E64" s="62"/>
      <c r="F64" s="62"/>
      <c r="G64" s="62"/>
      <c r="H64" s="62"/>
      <c r="I64" s="62"/>
      <c r="J64" s="62"/>
      <c r="K64" s="62"/>
      <c r="L64" s="62"/>
      <c r="M64" s="51"/>
      <c r="N64" s="9"/>
    </row>
    <row r="65" spans="1:14" ht="26.25" customHeight="1" x14ac:dyDescent="0.15">
      <c r="A65" s="48"/>
      <c r="B65" s="4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9"/>
    </row>
  </sheetData>
  <mergeCells count="88">
    <mergeCell ref="K46:N47"/>
    <mergeCell ref="E47:F47"/>
    <mergeCell ref="G47:H47"/>
    <mergeCell ref="A55:B55"/>
    <mergeCell ref="A60:B61"/>
    <mergeCell ref="C42:D42"/>
    <mergeCell ref="C43:D43"/>
    <mergeCell ref="A44:A45"/>
    <mergeCell ref="C44:D44"/>
    <mergeCell ref="C45:D45"/>
    <mergeCell ref="C46:D46"/>
    <mergeCell ref="C47:D47"/>
    <mergeCell ref="G44:H44"/>
    <mergeCell ref="I44:J44"/>
    <mergeCell ref="G45:H45"/>
    <mergeCell ref="I45:J45"/>
    <mergeCell ref="A46:A47"/>
    <mergeCell ref="E45:F45"/>
    <mergeCell ref="E46:F46"/>
    <mergeCell ref="G46:H46"/>
    <mergeCell ref="I46:J47"/>
    <mergeCell ref="A41:B41"/>
    <mergeCell ref="C41:N41"/>
    <mergeCell ref="A42:B43"/>
    <mergeCell ref="I42:N43"/>
    <mergeCell ref="E43:F43"/>
    <mergeCell ref="G43:H43"/>
    <mergeCell ref="C60:H60"/>
    <mergeCell ref="I60:M60"/>
    <mergeCell ref="E29:F29"/>
    <mergeCell ref="G29:H29"/>
    <mergeCell ref="I29:N30"/>
    <mergeCell ref="E30:F30"/>
    <mergeCell ref="G30:H30"/>
    <mergeCell ref="C36:N36"/>
    <mergeCell ref="C37:H37"/>
    <mergeCell ref="E42:F42"/>
    <mergeCell ref="G42:H42"/>
    <mergeCell ref="C53:H53"/>
    <mergeCell ref="I37:N37"/>
    <mergeCell ref="C38:N38"/>
    <mergeCell ref="C39:N39"/>
    <mergeCell ref="E44:F44"/>
    <mergeCell ref="I53:N53"/>
    <mergeCell ref="C56:M56"/>
    <mergeCell ref="C57:M57"/>
    <mergeCell ref="C58:M58"/>
    <mergeCell ref="C59:M59"/>
    <mergeCell ref="C61:H61"/>
    <mergeCell ref="I61:M61"/>
    <mergeCell ref="C62:M62"/>
    <mergeCell ref="C63:M63"/>
    <mergeCell ref="C64:M64"/>
    <mergeCell ref="A29:A30"/>
    <mergeCell ref="C29:D29"/>
    <mergeCell ref="C30:D30"/>
    <mergeCell ref="M16:N16"/>
    <mergeCell ref="C22:H22"/>
    <mergeCell ref="I22:M22"/>
    <mergeCell ref="A24:B24"/>
    <mergeCell ref="C24:N24"/>
    <mergeCell ref="A25:B26"/>
    <mergeCell ref="I25:N26"/>
    <mergeCell ref="E26:F26"/>
    <mergeCell ref="G26:H26"/>
    <mergeCell ref="E27:F27"/>
    <mergeCell ref="G27:H27"/>
    <mergeCell ref="I27:N28"/>
    <mergeCell ref="E28:F28"/>
    <mergeCell ref="E25:F25"/>
    <mergeCell ref="G25:H25"/>
    <mergeCell ref="C25:D25"/>
    <mergeCell ref="C26:D26"/>
    <mergeCell ref="A27:A28"/>
    <mergeCell ref="C27:D27"/>
    <mergeCell ref="C28:D28"/>
    <mergeCell ref="G28:H28"/>
    <mergeCell ref="M6:N6"/>
    <mergeCell ref="M13:N13"/>
    <mergeCell ref="M14:N14"/>
    <mergeCell ref="M15:N15"/>
    <mergeCell ref="A1:B1"/>
    <mergeCell ref="C1:N1"/>
    <mergeCell ref="A2:B3"/>
    <mergeCell ref="C2:H2"/>
    <mergeCell ref="M2:N3"/>
    <mergeCell ref="A4:A7"/>
    <mergeCell ref="A8:A16"/>
  </mergeCells>
  <phoneticPr fontId="20"/>
  <printOptions horizontalCentered="1" gridLines="1"/>
  <pageMargins left="0.7" right="0.7" top="0.75" bottom="0.75" header="0" footer="0"/>
  <pageSetup paperSize="9" pageOrder="overThenDown" orientation="portrait" cellComments="atEnd"/>
  <rowBreaks count="1" manualBreakCount="1">
    <brk id="44" man="1"/>
  </rowBreaks>
  <colBreaks count="2" manualBreakCount="2">
    <brk man="1"/>
    <brk id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依頼時チェックシート</vt:lpstr>
      <vt:lpstr>対応ブラウザ</vt:lpstr>
      <vt:lpstr>依頼時チェックシート!Print_Area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尚士 三輪</cp:lastModifiedBy>
  <dcterms:created xsi:type="dcterms:W3CDTF">2026-05-14T02:29:10Z</dcterms:created>
  <dcterms:modified xsi:type="dcterms:W3CDTF">2026-05-14T02:29:10Z</dcterms:modified>
</cp:coreProperties>
</file>